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6"/>
  </bookViews>
  <sheets>
    <sheet name="RADIOLOGI" sheetId="1" r:id="rId1"/>
    <sheet name="R.Rad" sheetId="2" r:id="rId2"/>
    <sheet name="KARDIOLOGI" sheetId="3" r:id="rId3"/>
    <sheet name="R.KAR" sheetId="4" r:id="rId4"/>
    <sheet name="NEUROLOGI" sheetId="5" r:id="rId5"/>
    <sheet name="R.NEU" sheetId="6" r:id="rId6"/>
    <sheet name="Sheet1" sheetId="7" r:id="rId7"/>
  </sheets>
  <calcPr calcId="144525"/>
</workbook>
</file>

<file path=xl/calcChain.xml><?xml version="1.0" encoding="utf-8"?>
<calcChain xmlns="http://schemas.openxmlformats.org/spreadsheetml/2006/main">
  <c r="O107" i="5" l="1"/>
  <c r="O108" i="5"/>
  <c r="O109" i="5"/>
  <c r="O99" i="5"/>
  <c r="O100" i="5"/>
  <c r="O101" i="5"/>
  <c r="O102" i="5"/>
  <c r="O103" i="5"/>
  <c r="O104" i="5"/>
  <c r="O105" i="5"/>
  <c r="O106" i="5"/>
  <c r="O98" i="5"/>
  <c r="O88" i="5"/>
  <c r="O89" i="5"/>
  <c r="O90" i="5"/>
  <c r="O91" i="5"/>
  <c r="O86" i="5"/>
  <c r="O87" i="5"/>
  <c r="O81" i="5"/>
  <c r="O82" i="5"/>
  <c r="O83" i="5"/>
  <c r="O84" i="5"/>
  <c r="O85" i="5"/>
  <c r="O80" i="5"/>
  <c r="O68" i="5"/>
  <c r="O69" i="5"/>
  <c r="O70" i="5"/>
  <c r="O71" i="5"/>
  <c r="O72" i="5"/>
  <c r="O73" i="5"/>
  <c r="O63" i="5"/>
  <c r="O64" i="5"/>
  <c r="O65" i="5"/>
  <c r="O66" i="5"/>
  <c r="O67" i="5"/>
  <c r="O62" i="5"/>
  <c r="O45" i="5"/>
  <c r="O46" i="5"/>
  <c r="O47" i="5"/>
  <c r="O48" i="5"/>
  <c r="O49" i="5"/>
  <c r="O50" i="5"/>
  <c r="O51" i="5"/>
  <c r="O52" i="5"/>
  <c r="O53" i="5"/>
  <c r="O54" i="5"/>
  <c r="O55" i="5"/>
  <c r="O44" i="5"/>
  <c r="O35" i="5"/>
  <c r="O36" i="5"/>
  <c r="O37" i="5"/>
  <c r="O27" i="5"/>
  <c r="O28" i="5"/>
  <c r="O29" i="5"/>
  <c r="O30" i="5"/>
  <c r="O31" i="5"/>
  <c r="O32" i="5"/>
  <c r="O33" i="5"/>
  <c r="O34" i="5"/>
  <c r="O26" i="5"/>
  <c r="O15" i="5"/>
  <c r="O16" i="5"/>
  <c r="O17" i="5"/>
  <c r="O18" i="5"/>
  <c r="O8" i="5"/>
  <c r="O9" i="5"/>
  <c r="O10" i="5"/>
  <c r="O11" i="5"/>
  <c r="O12" i="5"/>
  <c r="O13" i="5"/>
  <c r="O14" i="5"/>
  <c r="O7" i="5"/>
  <c r="N78" i="3" l="1"/>
  <c r="N77" i="3"/>
  <c r="N76" i="3"/>
  <c r="N75" i="3"/>
  <c r="N74" i="3"/>
  <c r="N73" i="3"/>
  <c r="N72" i="3"/>
  <c r="N65" i="3"/>
  <c r="N64" i="3"/>
  <c r="N63" i="3"/>
  <c r="N62" i="3"/>
  <c r="N61" i="3"/>
  <c r="N60" i="3"/>
  <c r="N59" i="3"/>
  <c r="N52" i="3"/>
  <c r="N51" i="3"/>
  <c r="N50" i="3"/>
  <c r="N49" i="3"/>
  <c r="N48" i="3"/>
  <c r="N47" i="3"/>
  <c r="N46" i="3"/>
  <c r="N39" i="3"/>
  <c r="N38" i="3"/>
  <c r="N37" i="3"/>
  <c r="N36" i="3"/>
  <c r="N35" i="3"/>
  <c r="N34" i="3"/>
  <c r="N33" i="3"/>
  <c r="N26" i="3"/>
  <c r="N25" i="3"/>
  <c r="N24" i="3"/>
  <c r="N23" i="3"/>
  <c r="N22" i="3"/>
  <c r="N21" i="3"/>
  <c r="N20" i="3"/>
  <c r="N13" i="3"/>
  <c r="N12" i="3"/>
  <c r="N11" i="3"/>
  <c r="N10" i="3"/>
  <c r="N9" i="3"/>
  <c r="N8" i="3"/>
  <c r="N7" i="3"/>
  <c r="N9" i="4"/>
  <c r="N8" i="4"/>
  <c r="N7" i="4"/>
  <c r="N6" i="4"/>
  <c r="N5" i="4"/>
  <c r="K78" i="3"/>
  <c r="K77" i="3"/>
  <c r="K76" i="3"/>
  <c r="K75" i="3"/>
  <c r="K74" i="3"/>
  <c r="K73" i="3"/>
  <c r="K72" i="3"/>
  <c r="K65" i="3"/>
  <c r="K64" i="3"/>
  <c r="K63" i="3"/>
  <c r="K62" i="3"/>
  <c r="K61" i="3"/>
  <c r="K60" i="3"/>
  <c r="K59" i="3"/>
  <c r="K52" i="3"/>
  <c r="K51" i="3"/>
  <c r="K50" i="3"/>
  <c r="K49" i="3"/>
  <c r="K48" i="3"/>
  <c r="K47" i="3"/>
  <c r="K46" i="3"/>
  <c r="K39" i="3"/>
  <c r="K38" i="3"/>
  <c r="K37" i="3"/>
  <c r="K36" i="3"/>
  <c r="K35" i="3"/>
  <c r="K34" i="3"/>
  <c r="K33" i="3"/>
  <c r="K26" i="3"/>
  <c r="K25" i="3"/>
  <c r="K24" i="3"/>
  <c r="K23" i="3"/>
  <c r="K22" i="3"/>
  <c r="K21" i="3"/>
  <c r="K20" i="3"/>
  <c r="K13" i="3"/>
  <c r="K12" i="3"/>
  <c r="K11" i="3"/>
  <c r="K10" i="3"/>
  <c r="K9" i="3"/>
  <c r="K8" i="3"/>
  <c r="K7" i="3"/>
  <c r="K9" i="4"/>
  <c r="K8" i="4"/>
  <c r="K7" i="4"/>
  <c r="K6" i="4"/>
  <c r="K5" i="4"/>
  <c r="I78" i="3"/>
  <c r="O78" i="3" s="1"/>
  <c r="I77" i="3"/>
  <c r="O77" i="3" s="1"/>
  <c r="I76" i="3"/>
  <c r="O76" i="3" s="1"/>
  <c r="I75" i="3"/>
  <c r="O75" i="3" s="1"/>
  <c r="I74" i="3"/>
  <c r="O74" i="3" s="1"/>
  <c r="I73" i="3"/>
  <c r="I72" i="3"/>
  <c r="O72" i="3" s="1"/>
  <c r="I65" i="3"/>
  <c r="I64" i="3"/>
  <c r="I63" i="3"/>
  <c r="I62" i="3"/>
  <c r="I61" i="3"/>
  <c r="I60" i="3"/>
  <c r="I59" i="3"/>
  <c r="I52" i="3"/>
  <c r="I51" i="3"/>
  <c r="I50" i="3"/>
  <c r="I49" i="3"/>
  <c r="I48" i="3"/>
  <c r="I47" i="3"/>
  <c r="I46" i="3"/>
  <c r="I39" i="3"/>
  <c r="I38" i="3"/>
  <c r="I37" i="3"/>
  <c r="I36" i="3"/>
  <c r="I35" i="3"/>
  <c r="I34" i="3"/>
  <c r="I33" i="3"/>
  <c r="I26" i="3"/>
  <c r="I25" i="3"/>
  <c r="I24" i="3"/>
  <c r="I23" i="3"/>
  <c r="I22" i="3"/>
  <c r="I21" i="3"/>
  <c r="I20" i="3"/>
  <c r="I13" i="3"/>
  <c r="I12" i="3"/>
  <c r="I9" i="3"/>
  <c r="I7" i="3"/>
  <c r="I8" i="3"/>
  <c r="I10" i="3"/>
  <c r="I11" i="3"/>
  <c r="I9" i="4"/>
  <c r="I7" i="4"/>
  <c r="I6" i="4"/>
  <c r="I5" i="4"/>
  <c r="H73" i="3" l="1"/>
  <c r="O73" i="3" s="1"/>
  <c r="H65" i="3"/>
  <c r="O65" i="3" s="1"/>
  <c r="H64" i="3"/>
  <c r="O64" i="3" s="1"/>
  <c r="H63" i="3"/>
  <c r="O63" i="3" s="1"/>
  <c r="H62" i="3"/>
  <c r="O62" i="3" s="1"/>
  <c r="H61" i="3"/>
  <c r="O61" i="3" s="1"/>
  <c r="H60" i="3"/>
  <c r="O60" i="3" s="1"/>
  <c r="H59" i="3"/>
  <c r="O59" i="3" s="1"/>
  <c r="H52" i="3"/>
  <c r="O52" i="3" s="1"/>
  <c r="H50" i="3"/>
  <c r="O50" i="3" s="1"/>
  <c r="H51" i="3"/>
  <c r="O51" i="3" s="1"/>
  <c r="H49" i="3"/>
  <c r="O49" i="3" s="1"/>
  <c r="H48" i="3"/>
  <c r="O48" i="3" s="1"/>
  <c r="H47" i="3"/>
  <c r="O47" i="3" s="1"/>
  <c r="H46" i="3"/>
  <c r="O46" i="3" s="1"/>
  <c r="H39" i="3"/>
  <c r="O39" i="3" s="1"/>
  <c r="H38" i="3"/>
  <c r="O38" i="3" s="1"/>
  <c r="H37" i="3"/>
  <c r="O37" i="3" s="1"/>
  <c r="H36" i="3"/>
  <c r="O36" i="3" s="1"/>
  <c r="H35" i="3"/>
  <c r="O35" i="3" s="1"/>
  <c r="H34" i="3"/>
  <c r="O34" i="3" s="1"/>
  <c r="H33" i="3"/>
  <c r="O33" i="3" s="1"/>
  <c r="H23" i="3"/>
  <c r="O23" i="3" s="1"/>
  <c r="H24" i="3"/>
  <c r="O24" i="3" s="1"/>
  <c r="H26" i="3"/>
  <c r="O26" i="3" s="1"/>
  <c r="H25" i="3"/>
  <c r="O25" i="3" s="1"/>
  <c r="H22" i="3"/>
  <c r="O22" i="3" s="1"/>
  <c r="H21" i="3"/>
  <c r="O21" i="3" s="1"/>
  <c r="H20" i="3"/>
  <c r="O20" i="3" s="1"/>
  <c r="H13" i="3"/>
  <c r="O13" i="3" s="1"/>
  <c r="H12" i="3"/>
  <c r="O12" i="3" s="1"/>
  <c r="H11" i="3"/>
  <c r="O11" i="3" s="1"/>
  <c r="H10" i="3"/>
  <c r="O10" i="3" s="1"/>
  <c r="H9" i="3"/>
  <c r="O9" i="3" s="1"/>
  <c r="H8" i="3"/>
  <c r="O8" i="3" s="1"/>
  <c r="H7" i="3"/>
  <c r="O7" i="3" s="1"/>
  <c r="H9" i="4"/>
  <c r="O9" i="4" s="1"/>
  <c r="H8" i="4"/>
  <c r="O8" i="4" s="1"/>
  <c r="H7" i="4"/>
  <c r="O7" i="4" s="1"/>
  <c r="H6" i="4"/>
  <c r="O6" i="4" s="1"/>
  <c r="H5" i="4"/>
  <c r="O5" i="4" s="1"/>
  <c r="O5" i="2" l="1"/>
  <c r="O9" i="2"/>
  <c r="O8" i="2"/>
  <c r="O7" i="2"/>
  <c r="O6" i="2"/>
  <c r="F84" i="1" l="1"/>
  <c r="F83" i="1"/>
  <c r="F82" i="1"/>
  <c r="F81" i="1"/>
  <c r="F80" i="1"/>
  <c r="F79" i="1"/>
  <c r="F77" i="1"/>
  <c r="F78" i="1"/>
  <c r="G84" i="1"/>
  <c r="G83" i="1"/>
  <c r="G82" i="1"/>
  <c r="G81" i="1"/>
  <c r="G80" i="1"/>
  <c r="G79" i="1"/>
  <c r="G78" i="1"/>
  <c r="G77" i="1"/>
</calcChain>
</file>

<file path=xl/sharedStrings.xml><?xml version="1.0" encoding="utf-8"?>
<sst xmlns="http://schemas.openxmlformats.org/spreadsheetml/2006/main" count="299" uniqueCount="56">
  <si>
    <t>NO</t>
  </si>
  <si>
    <t>NAMA</t>
  </si>
  <si>
    <t>CAPAIAN PER BULAN TAHUN 2017</t>
  </si>
  <si>
    <t>Dr. dr. Iskandar Zakaria, Sp.Rad</t>
  </si>
  <si>
    <t>dr. Nurul Machillah, Sp.Rad</t>
  </si>
  <si>
    <t>dr. Indrita Iqbalwati, Sp.Rad</t>
  </si>
  <si>
    <t>dr. Nita Elvira, Sp.Rad</t>
  </si>
  <si>
    <t>dr. Masna Dewi Abdullaah, Sp.Rad</t>
  </si>
  <si>
    <t>dr. Nurhayani Dwi Susanti, Sp.Rad</t>
  </si>
  <si>
    <t>dr. Rima Novrianthy, Sp.Onk. Rad</t>
  </si>
  <si>
    <t>dr. Kairida Riany, Sp.Rad</t>
  </si>
  <si>
    <t>KETERANGAN</t>
  </si>
  <si>
    <t>RATA-RATA</t>
  </si>
  <si>
    <t xml:space="preserve">SUASANA PENDIDIKAN </t>
  </si>
  <si>
    <t>PROSES PENDIDIKAN</t>
  </si>
  <si>
    <t>BIMBINGAN SUPERVISOR</t>
  </si>
  <si>
    <t>FASILITAS</t>
  </si>
  <si>
    <t>GLOBAL RATING BAGIAN/SMF</t>
  </si>
  <si>
    <t>EVALUASI PADA BAGIAN/ SMF RADIOLOGI DI RSUD dr ZAINOEL ABIDIN</t>
  </si>
  <si>
    <t>EVALUASI STAF PENGAJAR RADIOLOGI DI RSUD dr ZAINOEL ABIDIN</t>
  </si>
  <si>
    <t>KESEDIAAN WAKTU</t>
  </si>
  <si>
    <t>KOMITMEN TERHADAP BIMBINGAN</t>
  </si>
  <si>
    <t>KUALITAS BIMBINGAN</t>
  </si>
  <si>
    <t>MATERI BIMBINGAN SESUAI KOMPETENSI</t>
  </si>
  <si>
    <t>KEMUDAHAN KONSULTASI</t>
  </si>
  <si>
    <t>PROFESIONAL DAN PEDULI TERHADAP PASIEN</t>
  </si>
  <si>
    <t>1.</t>
  </si>
  <si>
    <t>2.</t>
  </si>
  <si>
    <t>3.</t>
  </si>
  <si>
    <t>4.</t>
  </si>
  <si>
    <t>5.</t>
  </si>
  <si>
    <t>6.</t>
  </si>
  <si>
    <t>TOTAL
RATA-RATA</t>
  </si>
  <si>
    <t>EVALUASI STAF PENGAJAR KARDIOLOGI DI RSUD dr ZAINOEL ABIDIN</t>
  </si>
  <si>
    <t>Dr.dr. T. Heriansyah, Sp.JP(K)-FIHA,FAsCC</t>
  </si>
  <si>
    <t>dr. Novita, Sp.JP-FIHA</t>
  </si>
  <si>
    <t>dr. Adi Purnawarman, Sp.JP(K)-FIHA</t>
  </si>
  <si>
    <t>dr. M. Ridwan, MAppSc, Sp.JP(K)-FIHA</t>
  </si>
  <si>
    <t>dr. Sri Murdiati, Sp.JP(K)-FIHA</t>
  </si>
  <si>
    <t>dr. Fauzal Aswad, Sp.JP-FIHA</t>
  </si>
  <si>
    <t>dr. M. Muqsith, Sp.JP-FIHA</t>
  </si>
  <si>
    <t>Dr.dr. Syahrul,Sp.S(K)</t>
  </si>
  <si>
    <t>Dr.dr. Endang Mutiawatil,Sp.S(K)</t>
  </si>
  <si>
    <t>dr. Suherman,Sp.S</t>
  </si>
  <si>
    <t>Dr.dr. Dessy R.Emril,Sp.S(K)</t>
  </si>
  <si>
    <t>dr. Farida,Sp.S(K)</t>
  </si>
  <si>
    <t>dr. Sri Hastuti,Sp.S</t>
  </si>
  <si>
    <t>dr. Nova Dian Lestari,Sp.S</t>
  </si>
  <si>
    <t>Dr.dr. Imaran, M.Kes,Sp.S</t>
  </si>
  <si>
    <t>dr. Nur Astini,Sp.S</t>
  </si>
  <si>
    <t>dr. Ika Marlia, M.Sc,Sp.S</t>
  </si>
  <si>
    <t>dr. Nasrul Musadir,Sp.S</t>
  </si>
  <si>
    <t>dr. Ela Susanti,Sp.S</t>
  </si>
  <si>
    <t>4.23</t>
  </si>
  <si>
    <t>4.45</t>
  </si>
  <si>
    <t>EVALUASI STAF PENGAJAR NEUROLOGI DI RSUD dr ZAINOEL ABIDIN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</si>
</sst>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view="pageBreakPreview" topLeftCell="B58" zoomScale="60" zoomScaleNormal="100" workbookViewId="0">
      <selection activeCell="Q13" sqref="Q13"/>
    </sheetView>
  </sheetViews>
  <sheetFormatPr defaultRowHeight="15.75" x14ac:dyDescent="0.25"/>
  <cols>
    <col min="1" max="1" width="5" style="6" customWidth="1"/>
    <col min="2" max="2" width="34.42578125" style="1" customWidth="1"/>
    <col min="3" max="3" width="7.7109375" style="1" customWidth="1"/>
    <col min="4" max="14" width="7.7109375" style="6" customWidth="1"/>
    <col min="15" max="16384" width="9.140625" style="1"/>
  </cols>
  <sheetData>
    <row r="1" spans="1:14" ht="20.25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2" t="s">
        <v>26</v>
      </c>
      <c r="B3" s="17" t="s">
        <v>20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x14ac:dyDescent="0.25">
      <c r="A5" s="14" t="s">
        <v>0</v>
      </c>
      <c r="B5" s="14" t="s">
        <v>1</v>
      </c>
      <c r="C5" s="3"/>
      <c r="D5" s="14" t="s">
        <v>2</v>
      </c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A6" s="14"/>
      <c r="B6" s="14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</row>
    <row r="7" spans="1:14" x14ac:dyDescent="0.25">
      <c r="A7" s="4">
        <v>1</v>
      </c>
      <c r="B7" s="5" t="s">
        <v>3</v>
      </c>
      <c r="C7" s="4">
        <v>2.42</v>
      </c>
      <c r="D7" s="4">
        <v>2</v>
      </c>
      <c r="E7" s="4">
        <v>1.9</v>
      </c>
      <c r="F7" s="4">
        <v>2.35</v>
      </c>
      <c r="G7" s="4">
        <v>1.6</v>
      </c>
      <c r="H7" s="4">
        <v>1.7</v>
      </c>
      <c r="I7" s="4">
        <v>2.34</v>
      </c>
      <c r="J7" s="4">
        <v>1.23</v>
      </c>
      <c r="K7" s="4">
        <v>1.33</v>
      </c>
      <c r="L7" s="4">
        <v>0.82</v>
      </c>
      <c r="M7" s="4">
        <v>1.22</v>
      </c>
      <c r="N7" s="4"/>
    </row>
    <row r="8" spans="1:14" x14ac:dyDescent="0.25">
      <c r="A8" s="4">
        <v>2</v>
      </c>
      <c r="B8" s="5" t="s">
        <v>4</v>
      </c>
      <c r="C8" s="4">
        <v>2.4500000000000002</v>
      </c>
      <c r="D8" s="4">
        <v>2.0499999999999998</v>
      </c>
      <c r="E8" s="4">
        <v>1.95</v>
      </c>
      <c r="F8" s="4">
        <v>2.7</v>
      </c>
      <c r="G8" s="4">
        <v>1.7</v>
      </c>
      <c r="H8" s="4">
        <v>2</v>
      </c>
      <c r="I8" s="4">
        <v>2.59</v>
      </c>
      <c r="J8" s="4">
        <v>1.28</v>
      </c>
      <c r="K8" s="4">
        <v>1.33</v>
      </c>
      <c r="L8" s="4">
        <v>0.87</v>
      </c>
      <c r="M8" s="4">
        <v>1.25</v>
      </c>
      <c r="N8" s="4"/>
    </row>
    <row r="9" spans="1:14" x14ac:dyDescent="0.25">
      <c r="A9" s="4">
        <v>3</v>
      </c>
      <c r="B9" s="5" t="s">
        <v>5</v>
      </c>
      <c r="C9" s="4">
        <v>1.85</v>
      </c>
      <c r="D9" s="4">
        <v>1.7</v>
      </c>
      <c r="E9" s="4">
        <v>1.35</v>
      </c>
      <c r="F9" s="4">
        <v>2.2000000000000002</v>
      </c>
      <c r="G9" s="4">
        <v>1.25</v>
      </c>
      <c r="H9" s="4">
        <v>1.5</v>
      </c>
      <c r="I9" s="4">
        <v>1.96</v>
      </c>
      <c r="J9" s="4">
        <v>0.91</v>
      </c>
      <c r="K9" s="4">
        <v>1.2</v>
      </c>
      <c r="L9" s="4">
        <v>0.84</v>
      </c>
      <c r="M9" s="4">
        <v>0.84</v>
      </c>
      <c r="N9" s="4"/>
    </row>
    <row r="10" spans="1:14" x14ac:dyDescent="0.25">
      <c r="A10" s="4">
        <v>4</v>
      </c>
      <c r="B10" s="5" t="s">
        <v>6</v>
      </c>
      <c r="C10" s="4">
        <v>2.35</v>
      </c>
      <c r="D10" s="4">
        <v>2.35</v>
      </c>
      <c r="E10" s="4">
        <v>1.9</v>
      </c>
      <c r="F10" s="4">
        <v>2.35</v>
      </c>
      <c r="G10" s="4">
        <v>1.75</v>
      </c>
      <c r="H10" s="4">
        <v>2.1</v>
      </c>
      <c r="I10" s="4">
        <v>2.48</v>
      </c>
      <c r="J10" s="4">
        <v>1.22</v>
      </c>
      <c r="K10" s="4">
        <v>1.34</v>
      </c>
      <c r="L10" s="4">
        <v>0.84</v>
      </c>
      <c r="M10" s="4">
        <v>1.23</v>
      </c>
      <c r="N10" s="4"/>
    </row>
    <row r="11" spans="1:14" x14ac:dyDescent="0.25">
      <c r="A11" s="4">
        <v>5</v>
      </c>
      <c r="B11" s="5" t="s">
        <v>7</v>
      </c>
      <c r="C11" s="4">
        <v>2.27</v>
      </c>
      <c r="D11" s="4">
        <v>2.25</v>
      </c>
      <c r="E11" s="4">
        <v>1.95</v>
      </c>
      <c r="F11" s="4">
        <v>2.35</v>
      </c>
      <c r="G11" s="4">
        <v>1.5</v>
      </c>
      <c r="H11" s="4">
        <v>1.8</v>
      </c>
      <c r="I11" s="4">
        <v>2.5299999999999998</v>
      </c>
      <c r="J11" s="4">
        <v>1.35</v>
      </c>
      <c r="K11" s="4">
        <v>1.3</v>
      </c>
      <c r="L11" s="4">
        <v>0.89</v>
      </c>
      <c r="M11" s="4">
        <v>1.18</v>
      </c>
      <c r="N11" s="4"/>
    </row>
    <row r="12" spans="1:14" x14ac:dyDescent="0.25">
      <c r="A12" s="4">
        <v>6</v>
      </c>
      <c r="B12" s="5" t="s">
        <v>8</v>
      </c>
      <c r="C12" s="4">
        <v>2.73</v>
      </c>
      <c r="D12" s="4">
        <v>2.4</v>
      </c>
      <c r="E12" s="4">
        <v>1.95</v>
      </c>
      <c r="F12" s="4">
        <v>2.75</v>
      </c>
      <c r="G12" s="4">
        <v>1.9</v>
      </c>
      <c r="H12" s="4">
        <v>2</v>
      </c>
      <c r="I12" s="4">
        <v>2.61</v>
      </c>
      <c r="J12" s="4">
        <v>1.4</v>
      </c>
      <c r="K12" s="4">
        <v>1.37</v>
      </c>
      <c r="L12" s="4">
        <v>0.92</v>
      </c>
      <c r="M12" s="4">
        <v>1.42</v>
      </c>
      <c r="N12" s="4"/>
    </row>
    <row r="13" spans="1:14" x14ac:dyDescent="0.25">
      <c r="A13" s="4">
        <v>7</v>
      </c>
      <c r="B13" s="5" t="s">
        <v>9</v>
      </c>
      <c r="C13" s="4">
        <v>2.39</v>
      </c>
      <c r="D13" s="4">
        <v>2.4</v>
      </c>
      <c r="E13" s="4">
        <v>1.95</v>
      </c>
      <c r="F13" s="4">
        <v>2.5499999999999998</v>
      </c>
      <c r="G13" s="4">
        <v>1.55</v>
      </c>
      <c r="H13" s="4">
        <v>2</v>
      </c>
      <c r="I13" s="4">
        <v>2.2799999999999998</v>
      </c>
      <c r="J13" s="4">
        <v>1.2</v>
      </c>
      <c r="K13" s="4">
        <v>1.37</v>
      </c>
      <c r="L13" s="4">
        <v>0.82</v>
      </c>
      <c r="M13" s="4">
        <v>1.22</v>
      </c>
      <c r="N13" s="4"/>
    </row>
    <row r="14" spans="1:14" x14ac:dyDescent="0.25">
      <c r="A14" s="4">
        <v>8</v>
      </c>
      <c r="B14" s="5" t="s">
        <v>10</v>
      </c>
      <c r="C14" s="4">
        <v>2.62</v>
      </c>
      <c r="D14" s="4">
        <v>2.4</v>
      </c>
      <c r="E14" s="4">
        <v>2.0499999999999998</v>
      </c>
      <c r="F14" s="4">
        <v>2.75</v>
      </c>
      <c r="G14" s="4">
        <v>1.9</v>
      </c>
      <c r="H14" s="4">
        <v>2.1</v>
      </c>
      <c r="I14" s="4">
        <v>2.58</v>
      </c>
      <c r="J14" s="4">
        <v>1.3</v>
      </c>
      <c r="K14" s="4">
        <v>1.37</v>
      </c>
      <c r="L14" s="4">
        <v>0.94</v>
      </c>
      <c r="M14" s="4">
        <v>1.36</v>
      </c>
      <c r="N14" s="4"/>
    </row>
    <row r="17" spans="1:14" ht="15.75" customHeight="1" x14ac:dyDescent="0.25">
      <c r="A17" s="2" t="s">
        <v>27</v>
      </c>
      <c r="B17" s="17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9" spans="1:14" x14ac:dyDescent="0.25">
      <c r="A19" s="14" t="s">
        <v>0</v>
      </c>
      <c r="B19" s="14" t="s">
        <v>1</v>
      </c>
      <c r="C19" s="3"/>
      <c r="D19" s="14" t="s">
        <v>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4"/>
      <c r="B20" s="14"/>
      <c r="C20" s="3">
        <v>1</v>
      </c>
      <c r="D20" s="3">
        <v>2</v>
      </c>
      <c r="E20" s="3">
        <v>3</v>
      </c>
      <c r="F20" s="3">
        <v>4</v>
      </c>
      <c r="G20" s="3">
        <v>5</v>
      </c>
      <c r="H20" s="3">
        <v>6</v>
      </c>
      <c r="I20" s="3">
        <v>7</v>
      </c>
      <c r="J20" s="3">
        <v>8</v>
      </c>
      <c r="K20" s="3">
        <v>9</v>
      </c>
      <c r="L20" s="3">
        <v>10</v>
      </c>
      <c r="M20" s="3">
        <v>11</v>
      </c>
      <c r="N20" s="3">
        <v>12</v>
      </c>
    </row>
    <row r="21" spans="1:14" x14ac:dyDescent="0.25">
      <c r="A21" s="4">
        <v>1</v>
      </c>
      <c r="B21" s="5" t="s">
        <v>3</v>
      </c>
      <c r="C21" s="4">
        <v>2.6</v>
      </c>
      <c r="D21" s="4">
        <v>2</v>
      </c>
      <c r="E21" s="4">
        <v>1.9</v>
      </c>
      <c r="F21" s="4">
        <v>2.5</v>
      </c>
      <c r="G21" s="4">
        <v>1.75</v>
      </c>
      <c r="H21" s="4">
        <v>1.9</v>
      </c>
      <c r="I21" s="4">
        <v>2.42</v>
      </c>
      <c r="J21" s="4">
        <v>2.2400000000000002</v>
      </c>
      <c r="K21" s="4">
        <v>1.31</v>
      </c>
      <c r="L21" s="4">
        <v>0.89</v>
      </c>
      <c r="M21" s="4">
        <v>1.32</v>
      </c>
      <c r="N21" s="4"/>
    </row>
    <row r="22" spans="1:14" x14ac:dyDescent="0.25">
      <c r="A22" s="4">
        <v>2</v>
      </c>
      <c r="B22" s="5" t="s">
        <v>4</v>
      </c>
      <c r="C22" s="4">
        <v>2.6</v>
      </c>
      <c r="D22" s="4">
        <v>2.2999999999999998</v>
      </c>
      <c r="E22" s="4">
        <v>1.9</v>
      </c>
      <c r="F22" s="4">
        <v>2.75</v>
      </c>
      <c r="G22" s="4">
        <v>1.7</v>
      </c>
      <c r="H22" s="4">
        <v>1.9</v>
      </c>
      <c r="I22" s="4">
        <v>2.59</v>
      </c>
      <c r="J22" s="4">
        <v>1.32</v>
      </c>
      <c r="K22" s="4">
        <v>1.31</v>
      </c>
      <c r="L22" s="4">
        <v>0.89</v>
      </c>
      <c r="M22" s="4">
        <v>1.42</v>
      </c>
      <c r="N22" s="4"/>
    </row>
    <row r="23" spans="1:14" x14ac:dyDescent="0.25">
      <c r="A23" s="4">
        <v>3</v>
      </c>
      <c r="B23" s="5" t="s">
        <v>5</v>
      </c>
      <c r="C23" s="4">
        <v>1.95</v>
      </c>
      <c r="D23" s="4">
        <v>1.7</v>
      </c>
      <c r="E23" s="4">
        <v>1.35</v>
      </c>
      <c r="F23" s="4">
        <v>2.2999999999999998</v>
      </c>
      <c r="G23" s="4">
        <v>1.25</v>
      </c>
      <c r="H23" s="4">
        <v>1.5</v>
      </c>
      <c r="I23" s="4">
        <v>2.13</v>
      </c>
      <c r="J23" s="4">
        <v>0.94</v>
      </c>
      <c r="K23" s="4">
        <v>1.2</v>
      </c>
      <c r="L23" s="4">
        <v>0.84</v>
      </c>
      <c r="M23" s="4">
        <v>1</v>
      </c>
      <c r="N23" s="4"/>
    </row>
    <row r="24" spans="1:14" x14ac:dyDescent="0.25">
      <c r="A24" s="4">
        <v>4</v>
      </c>
      <c r="B24" s="5" t="s">
        <v>6</v>
      </c>
      <c r="C24" s="4">
        <v>2.2999999999999998</v>
      </c>
      <c r="D24" s="4">
        <v>2.35</v>
      </c>
      <c r="E24" s="4">
        <v>1.9</v>
      </c>
      <c r="F24" s="4">
        <v>2.7</v>
      </c>
      <c r="G24" s="4">
        <v>1.75</v>
      </c>
      <c r="H24" s="4">
        <v>2.1</v>
      </c>
      <c r="I24" s="4">
        <v>2.5299999999999998</v>
      </c>
      <c r="J24" s="4">
        <v>1.25</v>
      </c>
      <c r="K24" s="4">
        <v>1.33</v>
      </c>
      <c r="L24" s="4">
        <v>0.87</v>
      </c>
      <c r="M24" s="4">
        <v>1.27</v>
      </c>
      <c r="N24" s="4"/>
    </row>
    <row r="25" spans="1:14" x14ac:dyDescent="0.25">
      <c r="A25" s="4">
        <v>5</v>
      </c>
      <c r="B25" s="5" t="s">
        <v>7</v>
      </c>
      <c r="C25" s="4">
        <v>2.4</v>
      </c>
      <c r="D25" s="4">
        <v>2.35</v>
      </c>
      <c r="E25" s="4">
        <v>1.95</v>
      </c>
      <c r="F25" s="4">
        <v>2.65</v>
      </c>
      <c r="G25" s="4">
        <v>1.55</v>
      </c>
      <c r="H25" s="4">
        <v>1.9</v>
      </c>
      <c r="I25" s="4">
        <v>2.59</v>
      </c>
      <c r="J25" s="4">
        <v>1.28</v>
      </c>
      <c r="K25" s="4">
        <v>1.3</v>
      </c>
      <c r="L25" s="4">
        <v>0.89</v>
      </c>
      <c r="M25" s="4">
        <v>1.27</v>
      </c>
      <c r="N25" s="4"/>
    </row>
    <row r="26" spans="1:14" x14ac:dyDescent="0.25">
      <c r="A26" s="4">
        <v>6</v>
      </c>
      <c r="B26" s="5" t="s">
        <v>8</v>
      </c>
      <c r="C26" s="4">
        <v>2.65</v>
      </c>
      <c r="D26" s="4">
        <v>2.4</v>
      </c>
      <c r="E26" s="4">
        <v>1.9</v>
      </c>
      <c r="F26" s="4">
        <v>2.7</v>
      </c>
      <c r="G26" s="4">
        <v>1.95</v>
      </c>
      <c r="H26" s="4">
        <v>2.1</v>
      </c>
      <c r="I26" s="4">
        <v>2.59</v>
      </c>
      <c r="J26" s="4">
        <v>1.4</v>
      </c>
      <c r="K26" s="4">
        <v>1.4</v>
      </c>
      <c r="L26" s="4">
        <v>0.94</v>
      </c>
      <c r="M26" s="4">
        <v>1.42</v>
      </c>
      <c r="N26" s="4"/>
    </row>
    <row r="27" spans="1:14" x14ac:dyDescent="0.25">
      <c r="A27" s="4">
        <v>7</v>
      </c>
      <c r="B27" s="5" t="s">
        <v>9</v>
      </c>
      <c r="C27" s="4">
        <v>2.9</v>
      </c>
      <c r="D27" s="4">
        <v>2.35</v>
      </c>
      <c r="E27" s="4">
        <v>1.95</v>
      </c>
      <c r="F27" s="4">
        <v>2.6</v>
      </c>
      <c r="G27" s="4">
        <v>1.65</v>
      </c>
      <c r="H27" s="4">
        <v>1.9</v>
      </c>
      <c r="I27" s="4">
        <v>2.5</v>
      </c>
      <c r="J27" s="4">
        <v>1.25</v>
      </c>
      <c r="K27" s="4">
        <v>1.34</v>
      </c>
      <c r="L27" s="4">
        <v>0.94</v>
      </c>
      <c r="M27" s="4">
        <v>1.29</v>
      </c>
      <c r="N27" s="4"/>
    </row>
    <row r="28" spans="1:14" x14ac:dyDescent="0.25">
      <c r="A28" s="4">
        <v>8</v>
      </c>
      <c r="B28" s="5" t="s">
        <v>10</v>
      </c>
      <c r="C28" s="4">
        <v>2.65</v>
      </c>
      <c r="D28" s="4">
        <v>2.4</v>
      </c>
      <c r="E28" s="4">
        <v>1.95</v>
      </c>
      <c r="F28" s="4">
        <v>2.7</v>
      </c>
      <c r="G28" s="4">
        <v>1.9</v>
      </c>
      <c r="H28" s="4">
        <v>2</v>
      </c>
      <c r="I28" s="4">
        <v>2.59</v>
      </c>
      <c r="J28" s="4">
        <v>1.31</v>
      </c>
      <c r="K28" s="4">
        <v>1.34</v>
      </c>
      <c r="L28" s="4">
        <v>0.94</v>
      </c>
      <c r="M28" s="4">
        <v>1.42</v>
      </c>
      <c r="N28" s="4"/>
    </row>
    <row r="31" spans="1:14" ht="15" customHeight="1" x14ac:dyDescent="0.25">
      <c r="A31" s="2" t="s">
        <v>28</v>
      </c>
      <c r="B31" s="15" t="s">
        <v>22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3" spans="1:17" x14ac:dyDescent="0.25">
      <c r="A33" s="14" t="s">
        <v>0</v>
      </c>
      <c r="B33" s="14" t="s">
        <v>1</v>
      </c>
      <c r="C33" s="3"/>
      <c r="D33" s="14" t="s">
        <v>2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7" x14ac:dyDescent="0.25">
      <c r="A34" s="14"/>
      <c r="B34" s="14"/>
      <c r="C34" s="3">
        <v>1</v>
      </c>
      <c r="D34" s="3">
        <v>2</v>
      </c>
      <c r="E34" s="3">
        <v>3</v>
      </c>
      <c r="F34" s="3">
        <v>4</v>
      </c>
      <c r="G34" s="3">
        <v>5</v>
      </c>
      <c r="H34" s="3">
        <v>6</v>
      </c>
      <c r="I34" s="3">
        <v>7</v>
      </c>
      <c r="J34" s="3">
        <v>8</v>
      </c>
      <c r="K34" s="3">
        <v>9</v>
      </c>
      <c r="L34" s="3">
        <v>10</v>
      </c>
      <c r="M34" s="3">
        <v>11</v>
      </c>
      <c r="N34" s="3">
        <v>12</v>
      </c>
    </row>
    <row r="35" spans="1:17" x14ac:dyDescent="0.25">
      <c r="A35" s="4">
        <v>1</v>
      </c>
      <c r="B35" s="5" t="s">
        <v>3</v>
      </c>
      <c r="C35" s="4">
        <v>2.65</v>
      </c>
      <c r="D35" s="4">
        <v>2.25</v>
      </c>
      <c r="E35" s="4">
        <v>2</v>
      </c>
      <c r="F35" s="4">
        <v>2.7</v>
      </c>
      <c r="G35" s="4">
        <v>1.75</v>
      </c>
      <c r="H35" s="4">
        <v>2</v>
      </c>
      <c r="I35" s="4">
        <v>2.46</v>
      </c>
      <c r="J35" s="4">
        <v>1.25</v>
      </c>
      <c r="K35" s="4">
        <v>1.26</v>
      </c>
      <c r="L35" s="4">
        <v>0.92</v>
      </c>
      <c r="M35" s="4">
        <v>1.29</v>
      </c>
      <c r="N35" s="4"/>
    </row>
    <row r="36" spans="1:17" x14ac:dyDescent="0.25">
      <c r="A36" s="4">
        <v>2</v>
      </c>
      <c r="B36" s="5" t="s">
        <v>4</v>
      </c>
      <c r="C36" s="4">
        <v>2.65</v>
      </c>
      <c r="D36" s="4">
        <v>2.35</v>
      </c>
      <c r="E36" s="4">
        <v>2</v>
      </c>
      <c r="F36" s="4">
        <v>2.85</v>
      </c>
      <c r="G36" s="4">
        <v>1.75</v>
      </c>
      <c r="H36" s="4">
        <v>2</v>
      </c>
      <c r="I36" s="4">
        <v>2.57</v>
      </c>
      <c r="J36" s="4">
        <v>1.3</v>
      </c>
      <c r="K36" s="4">
        <v>1.37</v>
      </c>
      <c r="L36" s="4">
        <v>0.92</v>
      </c>
      <c r="M36" s="4">
        <v>1.37</v>
      </c>
      <c r="N36" s="4"/>
    </row>
    <row r="37" spans="1:17" x14ac:dyDescent="0.25">
      <c r="A37" s="4">
        <v>3</v>
      </c>
      <c r="B37" s="5" t="s">
        <v>5</v>
      </c>
      <c r="C37" s="4">
        <v>2.15</v>
      </c>
      <c r="D37" s="4">
        <v>1.85</v>
      </c>
      <c r="E37" s="4">
        <v>1.25</v>
      </c>
      <c r="F37" s="4">
        <v>2.4</v>
      </c>
      <c r="G37" s="4">
        <v>1.6</v>
      </c>
      <c r="H37" s="4">
        <v>1.7</v>
      </c>
      <c r="I37" s="4">
        <v>2.23</v>
      </c>
      <c r="J37" s="4">
        <v>1.04</v>
      </c>
      <c r="K37" s="4">
        <v>1.18</v>
      </c>
      <c r="L37" s="4">
        <v>0.82</v>
      </c>
      <c r="M37" s="4">
        <v>0.96</v>
      </c>
      <c r="N37" s="4"/>
    </row>
    <row r="38" spans="1:17" x14ac:dyDescent="0.25">
      <c r="A38" s="4">
        <v>4</v>
      </c>
      <c r="B38" s="5" t="s">
        <v>6</v>
      </c>
      <c r="C38" s="4">
        <v>2.4500000000000002</v>
      </c>
      <c r="D38" s="4">
        <v>2.4</v>
      </c>
      <c r="E38" s="4">
        <v>1.95</v>
      </c>
      <c r="F38" s="4">
        <v>2.75</v>
      </c>
      <c r="G38" s="4">
        <v>1.85</v>
      </c>
      <c r="H38" s="4">
        <v>2.2000000000000002</v>
      </c>
      <c r="I38" s="4">
        <v>2.5499999999999998</v>
      </c>
      <c r="J38" s="4">
        <v>1.28</v>
      </c>
      <c r="K38" s="4">
        <v>1.34</v>
      </c>
      <c r="L38" s="4">
        <v>0.87</v>
      </c>
      <c r="M38" s="4">
        <v>1.25</v>
      </c>
      <c r="N38" s="4"/>
    </row>
    <row r="39" spans="1:17" x14ac:dyDescent="0.25">
      <c r="A39" s="4">
        <v>5</v>
      </c>
      <c r="B39" s="5" t="s">
        <v>7</v>
      </c>
      <c r="C39" s="4">
        <v>2.5499999999999998</v>
      </c>
      <c r="D39" s="4">
        <v>2.4</v>
      </c>
      <c r="E39" s="4">
        <v>2</v>
      </c>
      <c r="F39" s="4">
        <v>2.75</v>
      </c>
      <c r="G39" s="4">
        <v>1.65</v>
      </c>
      <c r="H39" s="4">
        <v>1.9</v>
      </c>
      <c r="I39" s="4">
        <v>2.5499999999999998</v>
      </c>
      <c r="J39" s="4">
        <v>1.31</v>
      </c>
      <c r="K39" s="4">
        <v>1.27</v>
      </c>
      <c r="L39" s="4">
        <v>0.94</v>
      </c>
      <c r="M39" s="4">
        <v>1.32</v>
      </c>
      <c r="N39" s="4"/>
    </row>
    <row r="40" spans="1:17" x14ac:dyDescent="0.25">
      <c r="A40" s="4">
        <v>6</v>
      </c>
      <c r="B40" s="5" t="s">
        <v>8</v>
      </c>
      <c r="C40" s="4">
        <v>2.7</v>
      </c>
      <c r="D40" s="4">
        <v>2.4</v>
      </c>
      <c r="E40" s="4">
        <v>2</v>
      </c>
      <c r="F40" s="4">
        <v>2.75</v>
      </c>
      <c r="G40" s="4">
        <v>1.95</v>
      </c>
      <c r="H40" s="4">
        <v>2.1</v>
      </c>
      <c r="I40" s="4">
        <v>2.61</v>
      </c>
      <c r="J40" s="4">
        <v>1.38</v>
      </c>
      <c r="K40" s="4">
        <v>1.4</v>
      </c>
      <c r="L40" s="4">
        <v>0.94</v>
      </c>
      <c r="M40" s="4">
        <v>1.37</v>
      </c>
      <c r="N40" s="4"/>
    </row>
    <row r="41" spans="1:17" x14ac:dyDescent="0.25">
      <c r="A41" s="4">
        <v>7</v>
      </c>
      <c r="B41" s="5" t="s">
        <v>9</v>
      </c>
      <c r="C41" s="4">
        <v>2.5499999999999998</v>
      </c>
      <c r="D41" s="4">
        <v>2.4</v>
      </c>
      <c r="E41" s="4">
        <v>1.95</v>
      </c>
      <c r="F41" s="4">
        <v>2.65</v>
      </c>
      <c r="G41" s="4">
        <v>1.65</v>
      </c>
      <c r="H41" s="4">
        <v>2</v>
      </c>
      <c r="I41" s="4">
        <v>3</v>
      </c>
      <c r="J41" s="4">
        <v>1.25</v>
      </c>
      <c r="K41" s="4">
        <v>1.35</v>
      </c>
      <c r="L41" s="4">
        <v>0.85</v>
      </c>
      <c r="M41" s="4">
        <v>1.27</v>
      </c>
      <c r="N41" s="4"/>
    </row>
    <row r="42" spans="1:17" x14ac:dyDescent="0.25">
      <c r="A42" s="4">
        <v>8</v>
      </c>
      <c r="B42" s="5" t="s">
        <v>10</v>
      </c>
      <c r="C42" s="4">
        <v>2.65</v>
      </c>
      <c r="D42" s="4">
        <v>2.4</v>
      </c>
      <c r="E42" s="4">
        <v>2.0499999999999998</v>
      </c>
      <c r="F42" s="4">
        <v>2.65</v>
      </c>
      <c r="G42" s="4">
        <v>1.95</v>
      </c>
      <c r="H42" s="4">
        <v>2.1</v>
      </c>
      <c r="I42" s="4">
        <v>2.44</v>
      </c>
      <c r="J42" s="4">
        <v>1.32</v>
      </c>
      <c r="K42" s="4">
        <v>1.34</v>
      </c>
      <c r="L42" s="4">
        <v>0.94</v>
      </c>
      <c r="M42" s="4">
        <v>1.39</v>
      </c>
      <c r="N42" s="4"/>
    </row>
    <row r="43" spans="1:17" x14ac:dyDescent="0.25">
      <c r="Q43" s="7"/>
    </row>
    <row r="45" spans="1:17" ht="15.75" customHeight="1" x14ac:dyDescent="0.25">
      <c r="A45" s="2" t="s">
        <v>29</v>
      </c>
      <c r="B45" s="17" t="s">
        <v>23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7" spans="1:17" x14ac:dyDescent="0.25">
      <c r="A47" s="14" t="s">
        <v>0</v>
      </c>
      <c r="B47" s="14" t="s">
        <v>1</v>
      </c>
      <c r="C47" s="3"/>
      <c r="D47" s="14" t="s">
        <v>2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7" x14ac:dyDescent="0.25">
      <c r="A48" s="14"/>
      <c r="B48" s="14"/>
      <c r="C48" s="3">
        <v>1</v>
      </c>
      <c r="D48" s="3">
        <v>2</v>
      </c>
      <c r="E48" s="3">
        <v>3</v>
      </c>
      <c r="F48" s="3">
        <v>4</v>
      </c>
      <c r="G48" s="3">
        <v>5</v>
      </c>
      <c r="H48" s="3">
        <v>6</v>
      </c>
      <c r="I48" s="3">
        <v>7</v>
      </c>
      <c r="J48" s="3">
        <v>8</v>
      </c>
      <c r="K48" s="3">
        <v>9</v>
      </c>
      <c r="L48" s="3">
        <v>10</v>
      </c>
      <c r="M48" s="3">
        <v>11</v>
      </c>
      <c r="N48" s="3">
        <v>12</v>
      </c>
    </row>
    <row r="49" spans="1:14" x14ac:dyDescent="0.25">
      <c r="A49" s="4">
        <v>1</v>
      </c>
      <c r="B49" s="5" t="s">
        <v>3</v>
      </c>
      <c r="C49" s="4">
        <v>2.65</v>
      </c>
      <c r="D49" s="4">
        <v>2.2999999999999998</v>
      </c>
      <c r="E49" s="4">
        <v>1.95</v>
      </c>
      <c r="F49" s="4">
        <v>2.65</v>
      </c>
      <c r="G49" s="4">
        <v>1.75</v>
      </c>
      <c r="H49" s="4">
        <v>1.9</v>
      </c>
      <c r="I49" s="4">
        <v>2.46</v>
      </c>
      <c r="J49" s="4">
        <v>1.28</v>
      </c>
      <c r="K49" s="4">
        <v>1.37</v>
      </c>
      <c r="L49" s="4">
        <v>0.89</v>
      </c>
      <c r="M49" s="4">
        <v>1.42</v>
      </c>
      <c r="N49" s="4"/>
    </row>
    <row r="50" spans="1:14" x14ac:dyDescent="0.25">
      <c r="A50" s="4">
        <v>2</v>
      </c>
      <c r="B50" s="5" t="s">
        <v>4</v>
      </c>
      <c r="C50" s="4">
        <v>2.6</v>
      </c>
      <c r="D50" s="4">
        <v>2.4</v>
      </c>
      <c r="E50" s="4">
        <v>1.95</v>
      </c>
      <c r="F50" s="4">
        <v>2.75</v>
      </c>
      <c r="G50" s="4">
        <v>1.8</v>
      </c>
      <c r="H50" s="4">
        <v>1.9</v>
      </c>
      <c r="I50" s="4">
        <v>2.5499999999999998</v>
      </c>
      <c r="J50" s="4">
        <v>1.3</v>
      </c>
      <c r="K50" s="4">
        <v>1.33</v>
      </c>
      <c r="L50" s="4">
        <v>0.94</v>
      </c>
      <c r="M50" s="4">
        <v>1.42</v>
      </c>
      <c r="N50" s="4"/>
    </row>
    <row r="51" spans="1:14" x14ac:dyDescent="0.25">
      <c r="A51" s="4">
        <v>3</v>
      </c>
      <c r="B51" s="5" t="s">
        <v>5</v>
      </c>
      <c r="C51" s="4">
        <v>2.1</v>
      </c>
      <c r="D51" s="4">
        <v>1.85</v>
      </c>
      <c r="E51" s="4">
        <v>1.25</v>
      </c>
      <c r="F51" s="4">
        <v>2.35</v>
      </c>
      <c r="G51" s="4">
        <v>1.6</v>
      </c>
      <c r="H51" s="4">
        <v>1.5</v>
      </c>
      <c r="I51" s="4">
        <v>2.23</v>
      </c>
      <c r="J51" s="4">
        <v>1.05</v>
      </c>
      <c r="K51" s="4">
        <v>1.1100000000000001</v>
      </c>
      <c r="L51" s="4">
        <v>0.89</v>
      </c>
      <c r="M51" s="4">
        <v>0.96</v>
      </c>
      <c r="N51" s="4"/>
    </row>
    <row r="52" spans="1:14" x14ac:dyDescent="0.25">
      <c r="A52" s="4">
        <v>4</v>
      </c>
      <c r="B52" s="5" t="s">
        <v>6</v>
      </c>
      <c r="C52" s="4">
        <v>2.4500000000000002</v>
      </c>
      <c r="D52" s="4">
        <v>2.4</v>
      </c>
      <c r="E52" s="4">
        <v>1.95</v>
      </c>
      <c r="F52" s="4">
        <v>2.7</v>
      </c>
      <c r="G52" s="4">
        <v>1.8</v>
      </c>
      <c r="H52" s="4">
        <v>2.1</v>
      </c>
      <c r="I52" s="4">
        <v>2.57</v>
      </c>
      <c r="J52" s="4">
        <v>1.05</v>
      </c>
      <c r="K52" s="4">
        <v>1.37</v>
      </c>
      <c r="L52" s="4">
        <v>0.89</v>
      </c>
      <c r="M52" s="4">
        <v>1.29</v>
      </c>
      <c r="N52" s="4"/>
    </row>
    <row r="53" spans="1:14" x14ac:dyDescent="0.25">
      <c r="A53" s="4">
        <v>5</v>
      </c>
      <c r="B53" s="5" t="s">
        <v>7</v>
      </c>
      <c r="C53" s="4">
        <v>2.4500000000000002</v>
      </c>
      <c r="D53" s="4">
        <v>2.4</v>
      </c>
      <c r="E53" s="4">
        <v>2</v>
      </c>
      <c r="F53" s="4">
        <v>2.7</v>
      </c>
      <c r="G53" s="4">
        <v>1.6</v>
      </c>
      <c r="H53" s="4">
        <v>1.9</v>
      </c>
      <c r="I53" s="4">
        <v>2.5499999999999998</v>
      </c>
      <c r="J53" s="4">
        <v>1.08</v>
      </c>
      <c r="K53" s="4">
        <v>1.3</v>
      </c>
      <c r="L53" s="4">
        <v>0.94</v>
      </c>
      <c r="M53" s="4">
        <v>1.34</v>
      </c>
      <c r="N53" s="4"/>
    </row>
    <row r="54" spans="1:14" x14ac:dyDescent="0.25">
      <c r="A54" s="4">
        <v>6</v>
      </c>
      <c r="B54" s="5" t="s">
        <v>8</v>
      </c>
      <c r="C54" s="4">
        <v>2.7</v>
      </c>
      <c r="D54" s="4">
        <v>2.35</v>
      </c>
      <c r="E54" s="4">
        <v>2</v>
      </c>
      <c r="F54" s="4">
        <v>2.75</v>
      </c>
      <c r="G54" s="4">
        <v>1.95</v>
      </c>
      <c r="H54" s="4">
        <v>2</v>
      </c>
      <c r="I54" s="4">
        <v>2.61</v>
      </c>
      <c r="J54" s="4">
        <v>1.41</v>
      </c>
      <c r="K54" s="4">
        <v>1.4</v>
      </c>
      <c r="L54" s="4">
        <v>0.94</v>
      </c>
      <c r="M54" s="4">
        <v>1.42</v>
      </c>
      <c r="N54" s="4"/>
    </row>
    <row r="55" spans="1:14" x14ac:dyDescent="0.25">
      <c r="A55" s="4">
        <v>7</v>
      </c>
      <c r="B55" s="5" t="s">
        <v>9</v>
      </c>
      <c r="C55" s="4">
        <v>2.5</v>
      </c>
      <c r="D55" s="4">
        <v>2.35</v>
      </c>
      <c r="E55" s="4">
        <v>1.95</v>
      </c>
      <c r="F55" s="4">
        <v>2.5</v>
      </c>
      <c r="G55" s="4">
        <v>1.7</v>
      </c>
      <c r="H55" s="4">
        <v>1.9</v>
      </c>
      <c r="I55" s="4">
        <v>2.5299999999999998</v>
      </c>
      <c r="J55" s="4">
        <v>1.23</v>
      </c>
      <c r="K55" s="4">
        <v>1.27</v>
      </c>
      <c r="L55" s="4">
        <v>0.89</v>
      </c>
      <c r="M55" s="4">
        <v>1.29</v>
      </c>
      <c r="N55" s="4"/>
    </row>
    <row r="56" spans="1:14" x14ac:dyDescent="0.25">
      <c r="A56" s="4">
        <v>8</v>
      </c>
      <c r="B56" s="5" t="s">
        <v>10</v>
      </c>
      <c r="C56" s="4">
        <v>2.7</v>
      </c>
      <c r="D56" s="4">
        <v>2.4</v>
      </c>
      <c r="E56" s="4">
        <v>2.0499999999999998</v>
      </c>
      <c r="F56" s="4">
        <v>2.7</v>
      </c>
      <c r="G56" s="4">
        <v>1.95</v>
      </c>
      <c r="H56" s="4">
        <v>2</v>
      </c>
      <c r="I56" s="4">
        <v>2.44</v>
      </c>
      <c r="J56" s="4">
        <v>1.3</v>
      </c>
      <c r="K56" s="4">
        <v>1.37</v>
      </c>
      <c r="L56" s="4">
        <v>0.94</v>
      </c>
      <c r="M56" s="4">
        <v>1.29</v>
      </c>
      <c r="N56" s="4"/>
    </row>
    <row r="59" spans="1:14" ht="15" customHeight="1" x14ac:dyDescent="0.25">
      <c r="A59" s="2" t="s">
        <v>30</v>
      </c>
      <c r="B59" s="17" t="s">
        <v>24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1" spans="1:14" x14ac:dyDescent="0.25">
      <c r="A61" s="14" t="s">
        <v>0</v>
      </c>
      <c r="B61" s="14" t="s">
        <v>1</v>
      </c>
      <c r="C61" s="3"/>
      <c r="D61" s="14" t="s">
        <v>2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x14ac:dyDescent="0.25">
      <c r="A62" s="14"/>
      <c r="B62" s="14"/>
      <c r="C62" s="3">
        <v>1</v>
      </c>
      <c r="D62" s="3">
        <v>2</v>
      </c>
      <c r="E62" s="3">
        <v>3</v>
      </c>
      <c r="F62" s="3">
        <v>4</v>
      </c>
      <c r="G62" s="3">
        <v>5</v>
      </c>
      <c r="H62" s="3">
        <v>6</v>
      </c>
      <c r="I62" s="3">
        <v>7</v>
      </c>
      <c r="J62" s="3">
        <v>8</v>
      </c>
      <c r="K62" s="3">
        <v>9</v>
      </c>
      <c r="L62" s="3">
        <v>10</v>
      </c>
      <c r="M62" s="3">
        <v>11</v>
      </c>
      <c r="N62" s="3">
        <v>12</v>
      </c>
    </row>
    <row r="63" spans="1:14" x14ac:dyDescent="0.25">
      <c r="A63" s="4">
        <v>1</v>
      </c>
      <c r="B63" s="5" t="s">
        <v>3</v>
      </c>
      <c r="C63" s="4">
        <v>2.4</v>
      </c>
      <c r="D63" s="4">
        <v>2.2000000000000002</v>
      </c>
      <c r="E63" s="4">
        <v>1.95</v>
      </c>
      <c r="F63" s="4">
        <v>2.4500000000000002</v>
      </c>
      <c r="G63" s="4">
        <v>1.65</v>
      </c>
      <c r="H63" s="4">
        <v>1.9</v>
      </c>
      <c r="I63" s="4">
        <v>2.4300000000000002</v>
      </c>
      <c r="J63" s="4">
        <v>1.24</v>
      </c>
      <c r="K63" s="4">
        <v>1.34</v>
      </c>
      <c r="L63" s="4">
        <v>0.89</v>
      </c>
      <c r="M63" s="4">
        <v>1.27</v>
      </c>
      <c r="N63" s="4"/>
    </row>
    <row r="64" spans="1:14" x14ac:dyDescent="0.25">
      <c r="A64" s="4">
        <v>2</v>
      </c>
      <c r="B64" s="5" t="s">
        <v>4</v>
      </c>
      <c r="C64" s="4">
        <v>2.5</v>
      </c>
      <c r="D64" s="4">
        <v>2.5</v>
      </c>
      <c r="E64" s="4">
        <v>2</v>
      </c>
      <c r="F64" s="4">
        <v>2.85</v>
      </c>
      <c r="G64" s="4">
        <v>1.75</v>
      </c>
      <c r="H64" s="4">
        <v>2</v>
      </c>
      <c r="I64" s="4">
        <v>2.5099999999999998</v>
      </c>
      <c r="J64" s="4">
        <v>1.28</v>
      </c>
      <c r="K64" s="4">
        <v>1.33</v>
      </c>
      <c r="L64" s="4">
        <v>0.95</v>
      </c>
      <c r="M64" s="4">
        <v>1.25</v>
      </c>
      <c r="N64" s="4"/>
    </row>
    <row r="65" spans="1:14" x14ac:dyDescent="0.25">
      <c r="A65" s="4">
        <v>3</v>
      </c>
      <c r="B65" s="5" t="s">
        <v>5</v>
      </c>
      <c r="C65" s="4">
        <v>1.9</v>
      </c>
      <c r="D65" s="4">
        <v>1.75</v>
      </c>
      <c r="E65" s="4">
        <v>1.2</v>
      </c>
      <c r="F65" s="4">
        <v>2.2000000000000002</v>
      </c>
      <c r="G65" s="4">
        <v>1.2</v>
      </c>
      <c r="H65" s="4">
        <v>1.5</v>
      </c>
      <c r="I65" s="4">
        <v>2</v>
      </c>
      <c r="J65" s="4">
        <v>1.89</v>
      </c>
      <c r="K65" s="4">
        <v>1.08</v>
      </c>
      <c r="L65" s="4">
        <v>0.84</v>
      </c>
      <c r="M65" s="4">
        <v>0.81</v>
      </c>
      <c r="N65" s="4"/>
    </row>
    <row r="66" spans="1:14" x14ac:dyDescent="0.25">
      <c r="A66" s="4">
        <v>4</v>
      </c>
      <c r="B66" s="5" t="s">
        <v>6</v>
      </c>
      <c r="C66" s="4">
        <v>2.2999999999999998</v>
      </c>
      <c r="D66" s="4">
        <v>2.35</v>
      </c>
      <c r="E66" s="4">
        <v>1.95</v>
      </c>
      <c r="F66" s="4">
        <v>2.6</v>
      </c>
      <c r="G66" s="4">
        <v>1.8</v>
      </c>
      <c r="H66" s="4">
        <v>2.1</v>
      </c>
      <c r="I66" s="4">
        <v>2.5299999999999998</v>
      </c>
      <c r="J66" s="4">
        <v>1.27</v>
      </c>
      <c r="K66" s="4">
        <v>1.35</v>
      </c>
      <c r="L66" s="4">
        <v>0.89</v>
      </c>
      <c r="M66" s="4">
        <v>1.22</v>
      </c>
      <c r="N66" s="4"/>
    </row>
    <row r="67" spans="1:14" x14ac:dyDescent="0.25">
      <c r="A67" s="4">
        <v>5</v>
      </c>
      <c r="B67" s="5" t="s">
        <v>7</v>
      </c>
      <c r="C67" s="4">
        <v>2.2000000000000002</v>
      </c>
      <c r="D67" s="4">
        <v>2.25</v>
      </c>
      <c r="E67" s="4">
        <v>2</v>
      </c>
      <c r="F67" s="4">
        <v>2.7</v>
      </c>
      <c r="G67" s="4">
        <v>1.55</v>
      </c>
      <c r="H67" s="4">
        <v>1.9</v>
      </c>
      <c r="I67" s="4">
        <v>2.57</v>
      </c>
      <c r="J67" s="4">
        <v>1.28</v>
      </c>
      <c r="K67" s="4">
        <v>1.27</v>
      </c>
      <c r="L67" s="4">
        <v>0.89</v>
      </c>
      <c r="M67" s="4">
        <v>1.27</v>
      </c>
      <c r="N67" s="4"/>
    </row>
    <row r="68" spans="1:14" x14ac:dyDescent="0.25">
      <c r="A68" s="4">
        <v>6</v>
      </c>
      <c r="B68" s="5" t="s">
        <v>8</v>
      </c>
      <c r="C68" s="4">
        <v>2.65</v>
      </c>
      <c r="D68" s="4">
        <v>2.5</v>
      </c>
      <c r="E68" s="4">
        <v>2</v>
      </c>
      <c r="F68" s="4">
        <v>2.8</v>
      </c>
      <c r="G68" s="4">
        <v>1.95</v>
      </c>
      <c r="H68" s="4">
        <v>2</v>
      </c>
      <c r="I68" s="4">
        <v>2.6</v>
      </c>
      <c r="J68" s="4">
        <v>1.43</v>
      </c>
      <c r="K68" s="4">
        <v>1.4</v>
      </c>
      <c r="L68" s="4">
        <v>0.95</v>
      </c>
      <c r="M68" s="4">
        <v>1.45</v>
      </c>
      <c r="N68" s="4"/>
    </row>
    <row r="69" spans="1:14" x14ac:dyDescent="0.25">
      <c r="A69" s="4">
        <v>7</v>
      </c>
      <c r="B69" s="5" t="s">
        <v>9</v>
      </c>
      <c r="C69" s="4">
        <v>2.4</v>
      </c>
      <c r="D69" s="4">
        <v>2.35</v>
      </c>
      <c r="E69" s="4">
        <v>2</v>
      </c>
      <c r="F69" s="4">
        <v>2.6</v>
      </c>
      <c r="G69" s="4">
        <v>1.65</v>
      </c>
      <c r="H69" s="4">
        <v>1.9</v>
      </c>
      <c r="I69" s="4">
        <v>2.48</v>
      </c>
      <c r="J69" s="4">
        <v>1.21</v>
      </c>
      <c r="K69" s="4">
        <v>1.37</v>
      </c>
      <c r="L69" s="4">
        <v>0.89</v>
      </c>
      <c r="M69" s="4">
        <v>1.27</v>
      </c>
      <c r="N69" s="4"/>
    </row>
    <row r="70" spans="1:14" x14ac:dyDescent="0.25">
      <c r="A70" s="4">
        <v>8</v>
      </c>
      <c r="B70" s="5" t="s">
        <v>10</v>
      </c>
      <c r="C70" s="4">
        <v>2.65</v>
      </c>
      <c r="D70" s="4">
        <v>2.5</v>
      </c>
      <c r="E70" s="4">
        <v>1.95</v>
      </c>
      <c r="F70" s="4">
        <v>2.7</v>
      </c>
      <c r="G70" s="4">
        <v>1.95</v>
      </c>
      <c r="H70" s="4">
        <v>2</v>
      </c>
      <c r="I70" s="4">
        <v>2.48</v>
      </c>
      <c r="J70" s="4">
        <v>1.31</v>
      </c>
      <c r="K70" s="4">
        <v>1.37</v>
      </c>
      <c r="L70" s="4">
        <v>0.94</v>
      </c>
      <c r="M70" s="4">
        <v>1.42</v>
      </c>
      <c r="N70" s="4"/>
    </row>
    <row r="73" spans="1:14" ht="15" customHeight="1" x14ac:dyDescent="0.25">
      <c r="A73" s="2" t="s">
        <v>31</v>
      </c>
      <c r="B73" s="15" t="s">
        <v>25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5" spans="1:14" x14ac:dyDescent="0.25">
      <c r="A75" s="14" t="s">
        <v>0</v>
      </c>
      <c r="B75" s="14" t="s">
        <v>1</v>
      </c>
      <c r="C75" s="3"/>
      <c r="D75" s="14" t="s">
        <v>2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 x14ac:dyDescent="0.25">
      <c r="A76" s="14"/>
      <c r="B76" s="14"/>
      <c r="C76" s="3">
        <v>1</v>
      </c>
      <c r="D76" s="3">
        <v>2</v>
      </c>
      <c r="E76" s="3">
        <v>3</v>
      </c>
      <c r="F76" s="3">
        <v>4</v>
      </c>
      <c r="G76" s="3">
        <v>5</v>
      </c>
      <c r="H76" s="3">
        <v>6</v>
      </c>
      <c r="I76" s="3">
        <v>7</v>
      </c>
      <c r="J76" s="3">
        <v>8</v>
      </c>
      <c r="K76" s="3">
        <v>9</v>
      </c>
      <c r="L76" s="3">
        <v>10</v>
      </c>
      <c r="M76" s="3">
        <v>11</v>
      </c>
      <c r="N76" s="3">
        <v>12</v>
      </c>
    </row>
    <row r="77" spans="1:14" x14ac:dyDescent="0.25">
      <c r="A77" s="4">
        <v>1</v>
      </c>
      <c r="B77" s="5" t="s">
        <v>3</v>
      </c>
      <c r="C77" s="4">
        <v>2.5</v>
      </c>
      <c r="D77" s="4">
        <v>2.2999999999999998</v>
      </c>
      <c r="E77" s="4">
        <v>2.0499999999999998</v>
      </c>
      <c r="F77" s="4">
        <f>5.34/2</f>
        <v>2.67</v>
      </c>
      <c r="G77" s="4">
        <f>3.67/2</f>
        <v>1.835</v>
      </c>
      <c r="H77" s="4">
        <v>1.92</v>
      </c>
      <c r="I77" s="4">
        <v>2.38</v>
      </c>
      <c r="J77" s="4">
        <v>1.27</v>
      </c>
      <c r="K77" s="4">
        <v>1.39</v>
      </c>
      <c r="L77" s="4">
        <v>0.89</v>
      </c>
      <c r="M77" s="4">
        <v>1.34</v>
      </c>
      <c r="N77" s="4"/>
    </row>
    <row r="78" spans="1:14" x14ac:dyDescent="0.25">
      <c r="A78" s="4">
        <v>2</v>
      </c>
      <c r="B78" s="5" t="s">
        <v>4</v>
      </c>
      <c r="C78" s="4">
        <v>2.65</v>
      </c>
      <c r="D78" s="4">
        <v>2.4</v>
      </c>
      <c r="E78" s="4">
        <v>2.1</v>
      </c>
      <c r="F78" s="4">
        <f>5.4/2</f>
        <v>2.7</v>
      </c>
      <c r="G78" s="4">
        <f>3.6/2</f>
        <v>1.8</v>
      </c>
      <c r="H78" s="4">
        <v>2</v>
      </c>
      <c r="I78" s="4">
        <v>2.6</v>
      </c>
      <c r="J78" s="4">
        <v>1.3</v>
      </c>
      <c r="K78" s="4">
        <v>1.37</v>
      </c>
      <c r="L78" s="4">
        <v>0.94</v>
      </c>
      <c r="M78" s="4">
        <v>1.3</v>
      </c>
      <c r="N78" s="4"/>
    </row>
    <row r="79" spans="1:14" x14ac:dyDescent="0.25">
      <c r="A79" s="4">
        <v>3</v>
      </c>
      <c r="B79" s="5" t="s">
        <v>5</v>
      </c>
      <c r="C79" s="4">
        <v>2.0499999999999998</v>
      </c>
      <c r="D79" s="4">
        <v>2.1</v>
      </c>
      <c r="E79" s="4">
        <v>1.4</v>
      </c>
      <c r="F79" s="4">
        <f>4.71/2</f>
        <v>2.355</v>
      </c>
      <c r="G79" s="4">
        <f>2.67/2</f>
        <v>1.335</v>
      </c>
      <c r="H79" s="4">
        <v>1.54</v>
      </c>
      <c r="I79" s="4">
        <v>1.9</v>
      </c>
      <c r="J79" s="4">
        <v>1.06</v>
      </c>
      <c r="K79" s="4">
        <v>1.1399999999999999</v>
      </c>
      <c r="L79" s="4">
        <v>0.84</v>
      </c>
      <c r="M79" s="4">
        <v>1.03</v>
      </c>
      <c r="N79" s="4"/>
    </row>
    <row r="80" spans="1:14" x14ac:dyDescent="0.25">
      <c r="A80" s="4">
        <v>4</v>
      </c>
      <c r="B80" s="5" t="s">
        <v>6</v>
      </c>
      <c r="C80" s="4">
        <v>2.4500000000000002</v>
      </c>
      <c r="D80" s="4">
        <v>2.4</v>
      </c>
      <c r="E80" s="4">
        <v>1.95</v>
      </c>
      <c r="F80" s="4">
        <f>5.25/2</f>
        <v>2.625</v>
      </c>
      <c r="G80" s="4">
        <f>3.67/2</f>
        <v>1.835</v>
      </c>
      <c r="H80" s="4">
        <v>2.21</v>
      </c>
      <c r="I80" s="4">
        <v>2.42</v>
      </c>
      <c r="J80" s="4">
        <v>1.27</v>
      </c>
      <c r="K80" s="4">
        <v>1.37</v>
      </c>
      <c r="L80" s="4">
        <v>0.89</v>
      </c>
      <c r="M80" s="4">
        <v>1.27</v>
      </c>
      <c r="N80" s="4"/>
    </row>
    <row r="81" spans="1:14" x14ac:dyDescent="0.25">
      <c r="A81" s="4">
        <v>5</v>
      </c>
      <c r="B81" s="5" t="s">
        <v>7</v>
      </c>
      <c r="C81" s="4">
        <v>2.6</v>
      </c>
      <c r="D81" s="4">
        <v>2.2999999999999998</v>
      </c>
      <c r="E81" s="4">
        <v>2</v>
      </c>
      <c r="F81" s="4">
        <f>5.46/2</f>
        <v>2.73</v>
      </c>
      <c r="G81" s="4">
        <f>3.34/2</f>
        <v>1.67</v>
      </c>
      <c r="H81" s="4">
        <v>1.88</v>
      </c>
      <c r="I81" s="4">
        <v>2.57</v>
      </c>
      <c r="J81" s="4">
        <v>1.3</v>
      </c>
      <c r="K81" s="4">
        <v>1.27</v>
      </c>
      <c r="L81" s="4">
        <v>0.89</v>
      </c>
      <c r="M81" s="4">
        <v>1.32</v>
      </c>
      <c r="N81" s="4"/>
    </row>
    <row r="82" spans="1:14" x14ac:dyDescent="0.25">
      <c r="A82" s="4">
        <v>6</v>
      </c>
      <c r="B82" s="5" t="s">
        <v>8</v>
      </c>
      <c r="C82" s="4">
        <v>3.5</v>
      </c>
      <c r="D82" s="4">
        <v>2.35</v>
      </c>
      <c r="E82" s="4">
        <v>2</v>
      </c>
      <c r="F82" s="4">
        <f>5.59/2</f>
        <v>2.7949999999999999</v>
      </c>
      <c r="G82" s="4">
        <f>3.92/2</f>
        <v>1.96</v>
      </c>
      <c r="H82" s="4">
        <v>2.08</v>
      </c>
      <c r="I82" s="4">
        <v>2.63</v>
      </c>
      <c r="J82" s="4">
        <v>1.37</v>
      </c>
      <c r="K82" s="4">
        <v>1.37</v>
      </c>
      <c r="L82" s="4">
        <v>0.94</v>
      </c>
      <c r="M82" s="4">
        <v>1.42</v>
      </c>
      <c r="N82" s="4"/>
    </row>
    <row r="83" spans="1:14" x14ac:dyDescent="0.25">
      <c r="A83" s="4">
        <v>7</v>
      </c>
      <c r="B83" s="5" t="s">
        <v>9</v>
      </c>
      <c r="C83" s="4">
        <v>2.5</v>
      </c>
      <c r="D83" s="4">
        <v>2.2999999999999998</v>
      </c>
      <c r="E83" s="4">
        <v>2</v>
      </c>
      <c r="F83" s="4">
        <f>5.04/2</f>
        <v>2.52</v>
      </c>
      <c r="G83" s="4">
        <f>3.38/2</f>
        <v>1.69</v>
      </c>
      <c r="H83" s="4">
        <v>1.88</v>
      </c>
      <c r="I83" s="4">
        <v>2.5</v>
      </c>
      <c r="J83" s="4">
        <v>1.25</v>
      </c>
      <c r="K83" s="4">
        <v>1.37</v>
      </c>
      <c r="L83" s="4">
        <v>0.89</v>
      </c>
      <c r="M83" s="4">
        <v>1.34</v>
      </c>
      <c r="N83" s="4"/>
    </row>
    <row r="84" spans="1:14" x14ac:dyDescent="0.25">
      <c r="A84" s="4">
        <v>8</v>
      </c>
      <c r="B84" s="5" t="s">
        <v>10</v>
      </c>
      <c r="C84" s="4">
        <v>2.6</v>
      </c>
      <c r="D84" s="4">
        <v>2.35</v>
      </c>
      <c r="E84" s="4">
        <v>1.9</v>
      </c>
      <c r="F84" s="4">
        <f>5.42/2</f>
        <v>2.71</v>
      </c>
      <c r="G84" s="4">
        <f>3.88/2</f>
        <v>1.94</v>
      </c>
      <c r="H84" s="4">
        <v>2.04</v>
      </c>
      <c r="I84" s="4">
        <v>2.5</v>
      </c>
      <c r="J84" s="4">
        <v>1.28</v>
      </c>
      <c r="K84" s="4">
        <v>1.37</v>
      </c>
      <c r="L84" s="4">
        <v>0.94</v>
      </c>
      <c r="M84" s="4">
        <v>1.42</v>
      </c>
      <c r="N84" s="4"/>
    </row>
  </sheetData>
  <mergeCells count="25">
    <mergeCell ref="A5:A6"/>
    <mergeCell ref="A1:N1"/>
    <mergeCell ref="A61:A62"/>
    <mergeCell ref="B61:B62"/>
    <mergeCell ref="A19:A20"/>
    <mergeCell ref="B19:B20"/>
    <mergeCell ref="D19:N19"/>
    <mergeCell ref="D61:N61"/>
    <mergeCell ref="B17:N17"/>
    <mergeCell ref="B3:N3"/>
    <mergeCell ref="B31:N31"/>
    <mergeCell ref="B45:N45"/>
    <mergeCell ref="B59:N59"/>
    <mergeCell ref="D5:N5"/>
    <mergeCell ref="B5:B6"/>
    <mergeCell ref="A75:A76"/>
    <mergeCell ref="B75:B76"/>
    <mergeCell ref="D75:N75"/>
    <mergeCell ref="A33:A34"/>
    <mergeCell ref="B33:B34"/>
    <mergeCell ref="D33:N33"/>
    <mergeCell ref="A47:A48"/>
    <mergeCell ref="B47:B48"/>
    <mergeCell ref="D47:N47"/>
    <mergeCell ref="B73:N73"/>
  </mergeCells>
  <pageMargins left="0.51181102362204722" right="0.9055118110236221" top="0.55118110236220474" bottom="0.55118110236220474" header="0.31496062992125984" footer="0.31496062992125984"/>
  <pageSetup paperSize="5" orientation="landscape" horizontalDpi="0" verticalDpi="0" r:id="rId1"/>
  <rowBreaks count="2" manualBreakCount="2">
    <brk id="30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P4" sqref="A1:XFD1048576"/>
    </sheetView>
  </sheetViews>
  <sheetFormatPr defaultRowHeight="15.75" x14ac:dyDescent="0.25"/>
  <cols>
    <col min="1" max="1" width="5.140625" style="1" customWidth="1"/>
    <col min="2" max="2" width="34.140625" style="1" customWidth="1"/>
    <col min="3" max="3" width="8.7109375" style="6" customWidth="1"/>
    <col min="4" max="14" width="9.140625" style="6"/>
    <col min="15" max="15" width="16" style="1" customWidth="1"/>
    <col min="16" max="16384" width="9.140625" style="1"/>
  </cols>
  <sheetData>
    <row r="1" spans="1:15" ht="18.75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5" ht="20.100000000000001" customHeight="1" x14ac:dyDescent="0.25">
      <c r="A3" s="14" t="s">
        <v>0</v>
      </c>
      <c r="B3" s="14" t="s">
        <v>11</v>
      </c>
      <c r="C3" s="14" t="s">
        <v>12</v>
      </c>
      <c r="D3" s="14"/>
      <c r="E3" s="14"/>
      <c r="F3" s="14"/>
      <c r="G3" s="14"/>
      <c r="H3" s="14"/>
      <c r="I3" s="14"/>
      <c r="J3" s="14"/>
      <c r="K3" s="14"/>
      <c r="L3" s="14"/>
      <c r="M3" s="3"/>
      <c r="N3" s="3"/>
      <c r="O3" s="19" t="s">
        <v>32</v>
      </c>
    </row>
    <row r="4" spans="1:15" ht="20.100000000000001" customHeight="1" x14ac:dyDescent="0.25">
      <c r="A4" s="14"/>
      <c r="B4" s="1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14"/>
    </row>
    <row r="5" spans="1:15" ht="20.100000000000001" customHeight="1" x14ac:dyDescent="0.25">
      <c r="A5" s="8">
        <v>1</v>
      </c>
      <c r="B5" s="9" t="s">
        <v>13</v>
      </c>
      <c r="C5" s="4">
        <v>54.87</v>
      </c>
      <c r="D5" s="4">
        <v>51.43</v>
      </c>
      <c r="E5" s="4">
        <v>43.12</v>
      </c>
      <c r="F5" s="4">
        <v>61.25</v>
      </c>
      <c r="G5" s="4">
        <v>40.869999999999997</v>
      </c>
      <c r="H5" s="4">
        <v>45.75</v>
      </c>
      <c r="I5" s="4">
        <v>58.81</v>
      </c>
      <c r="J5" s="4">
        <v>30.12</v>
      </c>
      <c r="K5" s="4">
        <v>30.12</v>
      </c>
      <c r="L5" s="4">
        <v>20.93</v>
      </c>
      <c r="M5" s="4">
        <v>30.75</v>
      </c>
      <c r="N5" s="4">
        <v>120.5</v>
      </c>
      <c r="O5" s="4">
        <f>SUM(C5:N5)/12</f>
        <v>49.043333333333329</v>
      </c>
    </row>
    <row r="6" spans="1:15" ht="20.100000000000001" customHeight="1" x14ac:dyDescent="0.25">
      <c r="A6" s="8">
        <v>2</v>
      </c>
      <c r="B6" s="9" t="s">
        <v>14</v>
      </c>
      <c r="C6" s="4">
        <v>53.83</v>
      </c>
      <c r="D6" s="4">
        <v>52.49</v>
      </c>
      <c r="E6" s="4">
        <v>42.99</v>
      </c>
      <c r="F6" s="4">
        <v>61.33</v>
      </c>
      <c r="G6" s="4">
        <v>43.49</v>
      </c>
      <c r="H6" s="4">
        <v>43.33</v>
      </c>
      <c r="I6" s="4">
        <v>61</v>
      </c>
      <c r="J6" s="4">
        <v>30.74</v>
      </c>
      <c r="K6" s="4">
        <v>30.21</v>
      </c>
      <c r="L6" s="4">
        <v>21.83</v>
      </c>
      <c r="M6" s="4">
        <v>29.66</v>
      </c>
      <c r="N6" s="4">
        <v>122</v>
      </c>
      <c r="O6" s="4">
        <f>SUM(C6:N6)/12</f>
        <v>49.408333333333331</v>
      </c>
    </row>
    <row r="7" spans="1:15" ht="20.100000000000001" customHeight="1" x14ac:dyDescent="0.25">
      <c r="A7" s="8">
        <v>3</v>
      </c>
      <c r="B7" s="9" t="s">
        <v>15</v>
      </c>
      <c r="C7" s="4">
        <v>56</v>
      </c>
      <c r="D7" s="4">
        <v>53.87</v>
      </c>
      <c r="E7" s="4">
        <v>44.37</v>
      </c>
      <c r="F7" s="4">
        <v>64.87</v>
      </c>
      <c r="G7" s="4">
        <v>42.62</v>
      </c>
      <c r="H7" s="4">
        <v>43.5</v>
      </c>
      <c r="I7" s="4">
        <v>61.87</v>
      </c>
      <c r="J7" s="4">
        <v>31.62</v>
      </c>
      <c r="K7" s="4">
        <v>31.08</v>
      </c>
      <c r="L7" s="4">
        <v>22.25</v>
      </c>
      <c r="M7" s="4">
        <v>6.74</v>
      </c>
      <c r="N7" s="4">
        <v>126.25</v>
      </c>
      <c r="O7" s="4">
        <f>SUM(C7:N7)/12</f>
        <v>48.75333333333333</v>
      </c>
    </row>
    <row r="8" spans="1:15" ht="20.100000000000001" customHeight="1" x14ac:dyDescent="0.25">
      <c r="A8" s="8">
        <v>4</v>
      </c>
      <c r="B8" s="9" t="s">
        <v>16</v>
      </c>
      <c r="C8" s="4">
        <v>56.41</v>
      </c>
      <c r="D8" s="4">
        <v>51.99</v>
      </c>
      <c r="E8" s="4">
        <v>42.49</v>
      </c>
      <c r="F8" s="4">
        <v>64.489999999999995</v>
      </c>
      <c r="G8" s="4">
        <v>42.16</v>
      </c>
      <c r="H8" s="4">
        <v>46.17</v>
      </c>
      <c r="I8" s="4">
        <v>61.33</v>
      </c>
      <c r="J8" s="4">
        <v>30.83</v>
      </c>
      <c r="K8" s="4">
        <v>29.22</v>
      </c>
      <c r="L8" s="4">
        <v>22.24</v>
      </c>
      <c r="M8" s="4">
        <v>30.16</v>
      </c>
      <c r="N8" s="4">
        <v>120.83</v>
      </c>
      <c r="O8" s="4">
        <f>SUM(C8:N8)/12</f>
        <v>49.859999999999992</v>
      </c>
    </row>
    <row r="9" spans="1:15" ht="20.100000000000001" customHeight="1" x14ac:dyDescent="0.25">
      <c r="A9" s="8">
        <v>5</v>
      </c>
      <c r="B9" s="9" t="s">
        <v>17</v>
      </c>
      <c r="C9" s="4">
        <v>2.46</v>
      </c>
      <c r="D9" s="4">
        <v>2.29</v>
      </c>
      <c r="E9" s="4">
        <v>1.38</v>
      </c>
      <c r="F9" s="4">
        <v>2.73</v>
      </c>
      <c r="G9" s="4">
        <v>1.85</v>
      </c>
      <c r="H9" s="4">
        <v>2.13</v>
      </c>
      <c r="I9" s="4">
        <v>25.25</v>
      </c>
      <c r="J9" s="4">
        <v>1.3</v>
      </c>
      <c r="K9" s="4">
        <v>1.3</v>
      </c>
      <c r="L9" s="4">
        <v>0.94</v>
      </c>
      <c r="M9" s="4">
        <v>28.1</v>
      </c>
      <c r="N9" s="4">
        <v>5.25</v>
      </c>
      <c r="O9" s="4">
        <f>SUM(C9:N9)/12</f>
        <v>6.2483333333333322</v>
      </c>
    </row>
  </sheetData>
  <mergeCells count="5">
    <mergeCell ref="C3:L3"/>
    <mergeCell ref="B3:B4"/>
    <mergeCell ref="A3:A4"/>
    <mergeCell ref="A1:N1"/>
    <mergeCell ref="O3:O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10" workbookViewId="0">
      <selection activeCell="R14" sqref="A1:XFD1048576"/>
    </sheetView>
  </sheetViews>
  <sheetFormatPr defaultRowHeight="15.75" x14ac:dyDescent="0.25"/>
  <cols>
    <col min="1" max="1" width="5" style="6" customWidth="1"/>
    <col min="2" max="2" width="42.42578125" style="1" customWidth="1"/>
    <col min="3" max="3" width="7.7109375" style="1" customWidth="1"/>
    <col min="4" max="14" width="7.7109375" style="6" customWidth="1"/>
    <col min="15" max="15" width="14" style="1" customWidth="1"/>
    <col min="16" max="16384" width="9.140625" style="1"/>
  </cols>
  <sheetData>
    <row r="1" spans="1:15" ht="20.25" x14ac:dyDescent="0.25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2" t="s">
        <v>26</v>
      </c>
      <c r="B3" s="17" t="s">
        <v>20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5" x14ac:dyDescent="0.25">
      <c r="A5" s="14" t="s">
        <v>0</v>
      </c>
      <c r="B5" s="14" t="s">
        <v>1</v>
      </c>
      <c r="C5" s="20" t="s">
        <v>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3" t="s">
        <v>32</v>
      </c>
    </row>
    <row r="6" spans="1:15" x14ac:dyDescent="0.25">
      <c r="A6" s="14"/>
      <c r="B6" s="14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24"/>
    </row>
    <row r="7" spans="1:15" x14ac:dyDescent="0.25">
      <c r="A7" s="4">
        <v>1</v>
      </c>
      <c r="B7" s="5" t="s">
        <v>34</v>
      </c>
      <c r="C7" s="4">
        <v>4.4000000000000004</v>
      </c>
      <c r="D7" s="4">
        <v>4.4000000000000004</v>
      </c>
      <c r="E7" s="4">
        <v>4.5999999999999996</v>
      </c>
      <c r="F7" s="4">
        <v>4.4000000000000004</v>
      </c>
      <c r="G7" s="4">
        <v>4</v>
      </c>
      <c r="H7" s="4">
        <f>(3.4+4.4)/2</f>
        <v>3.9000000000000004</v>
      </c>
      <c r="I7" s="4">
        <f>(4.8+3.9+4.4)/3</f>
        <v>4.3666666666666663</v>
      </c>
      <c r="J7" s="4">
        <v>4.0999999999999996</v>
      </c>
      <c r="K7" s="4">
        <f>(4+4+4.1)/3</f>
        <v>4.0333333333333332</v>
      </c>
      <c r="L7" s="4">
        <v>3.5</v>
      </c>
      <c r="M7" s="4">
        <v>4.0999999999999996</v>
      </c>
      <c r="N7" s="4">
        <f>(4.9+4.3)/2</f>
        <v>4.5999999999999996</v>
      </c>
      <c r="O7" s="5">
        <f t="shared" ref="O7:O13" si="0">SUM(C7:N7)/12</f>
        <v>4.2</v>
      </c>
    </row>
    <row r="8" spans="1:15" x14ac:dyDescent="0.25">
      <c r="A8" s="4">
        <v>2</v>
      </c>
      <c r="B8" s="5" t="s">
        <v>36</v>
      </c>
      <c r="C8" s="4">
        <v>4.4000000000000004</v>
      </c>
      <c r="D8" s="4">
        <v>4.2</v>
      </c>
      <c r="E8" s="4">
        <v>4.5</v>
      </c>
      <c r="F8" s="4">
        <v>4.3</v>
      </c>
      <c r="G8" s="4">
        <v>4.2</v>
      </c>
      <c r="H8" s="4">
        <f>(3.2+4.5)/2</f>
        <v>3.85</v>
      </c>
      <c r="I8" s="4">
        <f>(4.7+4.5+4.3)/3</f>
        <v>4.5</v>
      </c>
      <c r="J8" s="4">
        <v>4.4000000000000004</v>
      </c>
      <c r="K8" s="4">
        <f>(3.8+3.9+4.3)/3</f>
        <v>4</v>
      </c>
      <c r="L8" s="4">
        <v>4.0999999999999996</v>
      </c>
      <c r="M8" s="4">
        <v>4.0999999999999996</v>
      </c>
      <c r="N8" s="4">
        <f>(4.9+4.5)/2</f>
        <v>4.7</v>
      </c>
      <c r="O8" s="5">
        <f t="shared" si="0"/>
        <v>4.2708333333333339</v>
      </c>
    </row>
    <row r="9" spans="1:15" x14ac:dyDescent="0.25">
      <c r="A9" s="4">
        <v>3</v>
      </c>
      <c r="B9" s="5" t="s">
        <v>35</v>
      </c>
      <c r="C9" s="4">
        <v>4.5</v>
      </c>
      <c r="D9" s="4">
        <v>3.7</v>
      </c>
      <c r="E9" s="4">
        <v>3.9</v>
      </c>
      <c r="F9" s="4">
        <v>4.4000000000000004</v>
      </c>
      <c r="G9" s="4">
        <v>4.3</v>
      </c>
      <c r="H9" s="4">
        <f>(3.5+4.5)/2</f>
        <v>4</v>
      </c>
      <c r="I9" s="6">
        <f>(4.7+4.2+4.4)/3</f>
        <v>4.4333333333333336</v>
      </c>
      <c r="J9" s="4">
        <v>4.3</v>
      </c>
      <c r="K9" s="6">
        <f>(4.1+4.1+4.3)/3</f>
        <v>4.166666666666667</v>
      </c>
      <c r="L9" s="4">
        <v>4.5</v>
      </c>
      <c r="M9" s="4">
        <v>3.9</v>
      </c>
      <c r="N9" s="4">
        <f>(4.7+4.6)/2</f>
        <v>4.6500000000000004</v>
      </c>
      <c r="O9" s="5">
        <f t="shared" si="0"/>
        <v>4.2291666666666661</v>
      </c>
    </row>
    <row r="10" spans="1:15" x14ac:dyDescent="0.25">
      <c r="A10" s="4">
        <v>4</v>
      </c>
      <c r="B10" s="5" t="s">
        <v>37</v>
      </c>
      <c r="C10" s="4">
        <v>4.5999999999999996</v>
      </c>
      <c r="D10" s="4">
        <v>4.8</v>
      </c>
      <c r="E10" s="4">
        <v>4.7</v>
      </c>
      <c r="F10" s="4">
        <v>4.4000000000000004</v>
      </c>
      <c r="G10" s="4">
        <v>4.4000000000000004</v>
      </c>
      <c r="H10" s="4">
        <f>(4.2+4.5)/2</f>
        <v>4.3499999999999996</v>
      </c>
      <c r="I10" s="4">
        <f>(4.9+4.4+4.4)/3</f>
        <v>4.5666666666666673</v>
      </c>
      <c r="J10" s="4">
        <v>4.4000000000000004</v>
      </c>
      <c r="K10" s="4">
        <f>(4.2+4.1+4.3)/3</f>
        <v>4.2</v>
      </c>
      <c r="L10" s="4">
        <v>4.3</v>
      </c>
      <c r="M10" s="4">
        <v>4.0999999999999996</v>
      </c>
      <c r="N10" s="4">
        <f>(4.8+4.7)/2</f>
        <v>4.75</v>
      </c>
      <c r="O10" s="5">
        <f t="shared" si="0"/>
        <v>4.4638888888888895</v>
      </c>
    </row>
    <row r="11" spans="1:15" x14ac:dyDescent="0.25">
      <c r="A11" s="4">
        <v>5</v>
      </c>
      <c r="B11" s="5" t="s">
        <v>38</v>
      </c>
      <c r="C11" s="4">
        <v>4.5999999999999996</v>
      </c>
      <c r="D11" s="4">
        <v>4.5999999999999996</v>
      </c>
      <c r="E11" s="4">
        <v>4.7</v>
      </c>
      <c r="F11" s="4">
        <v>4.5</v>
      </c>
      <c r="G11" s="4">
        <v>4.4000000000000004</v>
      </c>
      <c r="H11" s="4">
        <f>(3.6+4.6)/2</f>
        <v>4.0999999999999996</v>
      </c>
      <c r="I11" s="4">
        <f>(4.8+4.4+4.3)/3</f>
        <v>4.5</v>
      </c>
      <c r="J11" s="4">
        <v>4.4000000000000004</v>
      </c>
      <c r="K11" s="4">
        <f>(4.5+4.3+4.4)/3</f>
        <v>4.4000000000000004</v>
      </c>
      <c r="L11" s="4">
        <v>3.9</v>
      </c>
      <c r="M11" s="4">
        <v>4.2</v>
      </c>
      <c r="N11" s="4">
        <f>(4.9+4.8)/2</f>
        <v>4.8499999999999996</v>
      </c>
      <c r="O11" s="5">
        <f t="shared" si="0"/>
        <v>4.4291666666666663</v>
      </c>
    </row>
    <row r="12" spans="1:15" x14ac:dyDescent="0.25">
      <c r="A12" s="4">
        <v>6</v>
      </c>
      <c r="B12" s="5" t="s">
        <v>39</v>
      </c>
      <c r="C12" s="4">
        <v>4.5</v>
      </c>
      <c r="D12" s="4">
        <v>4.4000000000000004</v>
      </c>
      <c r="E12" s="4">
        <v>4.5</v>
      </c>
      <c r="F12" s="4">
        <v>4.5</v>
      </c>
      <c r="G12" s="4">
        <v>4.4000000000000004</v>
      </c>
      <c r="H12" s="4">
        <f>(3.8+4.6)/2</f>
        <v>4.1999999999999993</v>
      </c>
      <c r="I12" s="4">
        <f>(4.9+4.1+4.4)/3</f>
        <v>4.4666666666666668</v>
      </c>
      <c r="J12" s="4">
        <v>4.9000000000000004</v>
      </c>
      <c r="K12" s="4">
        <f>(4.3+4.1+4.2)/3</f>
        <v>4.1999999999999993</v>
      </c>
      <c r="L12" s="4">
        <v>4</v>
      </c>
      <c r="M12" s="4">
        <v>4.0999999999999996</v>
      </c>
      <c r="N12" s="4">
        <f>(4.8+4.5)/2</f>
        <v>4.6500000000000004</v>
      </c>
      <c r="O12" s="5">
        <f t="shared" si="0"/>
        <v>4.4013888888888886</v>
      </c>
    </row>
    <row r="13" spans="1:15" x14ac:dyDescent="0.25">
      <c r="A13" s="4">
        <v>7</v>
      </c>
      <c r="B13" s="5" t="s">
        <v>40</v>
      </c>
      <c r="C13" s="4">
        <v>4.5999999999999996</v>
      </c>
      <c r="D13" s="4">
        <v>4.5999999999999996</v>
      </c>
      <c r="E13" s="4">
        <v>4.7</v>
      </c>
      <c r="F13" s="4">
        <v>4.5</v>
      </c>
      <c r="G13" s="4">
        <v>4.5999999999999996</v>
      </c>
      <c r="H13" s="4">
        <f>(4.4+4.6)/2</f>
        <v>4.5</v>
      </c>
      <c r="I13" s="4">
        <f>(5+4.4+4.4)/3</f>
        <v>4.6000000000000005</v>
      </c>
      <c r="J13" s="4">
        <v>5</v>
      </c>
      <c r="K13" s="4">
        <f>(3.7+4+4.3)/3</f>
        <v>4</v>
      </c>
      <c r="L13" s="4">
        <v>4.5999999999999996</v>
      </c>
      <c r="M13" s="4">
        <v>4.3</v>
      </c>
      <c r="N13" s="4">
        <f>(4.8+4.9)/2</f>
        <v>4.8499999999999996</v>
      </c>
      <c r="O13" s="5">
        <f t="shared" si="0"/>
        <v>4.5708333333333337</v>
      </c>
    </row>
    <row r="14" spans="1:15" x14ac:dyDescent="0.25">
      <c r="A14" s="12"/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x14ac:dyDescent="0.25">
      <c r="A15" s="12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x14ac:dyDescent="0.25">
      <c r="A16" s="2" t="s">
        <v>27</v>
      </c>
      <c r="B16" s="17" t="s">
        <v>21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8" spans="1:15" x14ac:dyDescent="0.25">
      <c r="A18" s="14" t="s">
        <v>0</v>
      </c>
      <c r="B18" s="14" t="s">
        <v>1</v>
      </c>
      <c r="C18" s="20" t="s">
        <v>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 t="s">
        <v>32</v>
      </c>
    </row>
    <row r="19" spans="1:15" x14ac:dyDescent="0.25">
      <c r="A19" s="14"/>
      <c r="B19" s="14"/>
      <c r="C19" s="10">
        <v>1</v>
      </c>
      <c r="D19" s="10">
        <v>2</v>
      </c>
      <c r="E19" s="10">
        <v>3</v>
      </c>
      <c r="F19" s="10">
        <v>4</v>
      </c>
      <c r="G19" s="10">
        <v>5</v>
      </c>
      <c r="H19" s="10">
        <v>6</v>
      </c>
      <c r="I19" s="10">
        <v>7</v>
      </c>
      <c r="J19" s="10">
        <v>8</v>
      </c>
      <c r="K19" s="10">
        <v>9</v>
      </c>
      <c r="L19" s="10">
        <v>10</v>
      </c>
      <c r="M19" s="10">
        <v>11</v>
      </c>
      <c r="N19" s="10">
        <v>12</v>
      </c>
      <c r="O19" s="24"/>
    </row>
    <row r="20" spans="1:15" x14ac:dyDescent="0.25">
      <c r="A20" s="4">
        <v>1</v>
      </c>
      <c r="B20" s="5" t="s">
        <v>34</v>
      </c>
      <c r="C20" s="4">
        <v>4.0999999999999996</v>
      </c>
      <c r="D20" s="4">
        <v>4.7</v>
      </c>
      <c r="E20" s="4">
        <v>4.8</v>
      </c>
      <c r="F20" s="4">
        <v>4.5</v>
      </c>
      <c r="G20" s="4">
        <v>4.5</v>
      </c>
      <c r="H20" s="4">
        <f>(3.9+4.5)/2</f>
        <v>4.2</v>
      </c>
      <c r="I20" s="4">
        <f>(4.8+4.2+4.7)/3</f>
        <v>4.5666666666666664</v>
      </c>
      <c r="J20" s="4">
        <v>4.0999999999999996</v>
      </c>
      <c r="K20" s="4">
        <f>(4.3+4.3+4.2)/3</f>
        <v>4.2666666666666666</v>
      </c>
      <c r="L20" s="4">
        <v>3.5</v>
      </c>
      <c r="M20" s="4">
        <v>4.4000000000000004</v>
      </c>
      <c r="N20" s="4">
        <f>(4.7+4.4)/2</f>
        <v>4.5500000000000007</v>
      </c>
      <c r="O20" s="5">
        <f t="shared" ref="O20:O26" si="1">SUM(C20:N20)/12</f>
        <v>4.3486111111111114</v>
      </c>
    </row>
    <row r="21" spans="1:15" x14ac:dyDescent="0.25">
      <c r="A21" s="4">
        <v>2</v>
      </c>
      <c r="B21" s="5" t="s">
        <v>36</v>
      </c>
      <c r="C21" s="4">
        <v>4.5</v>
      </c>
      <c r="D21" s="4">
        <v>4.2</v>
      </c>
      <c r="E21" s="4">
        <v>4.7</v>
      </c>
      <c r="F21" s="4">
        <v>4.3</v>
      </c>
      <c r="G21" s="4">
        <v>4.3</v>
      </c>
      <c r="H21" s="4">
        <f>(3.5+4.5)/2</f>
        <v>4</v>
      </c>
      <c r="I21" s="4">
        <f>(4.8+4.6+4.3)/3</f>
        <v>4.5666666666666664</v>
      </c>
      <c r="J21" s="4">
        <v>4.5</v>
      </c>
      <c r="K21" s="4">
        <f>(4.1+4.4+4.3)/3</f>
        <v>4.2666666666666666</v>
      </c>
      <c r="L21" s="4">
        <v>4.5</v>
      </c>
      <c r="M21" s="4">
        <v>4.4000000000000004</v>
      </c>
      <c r="N21" s="4">
        <f>(4.6+4.5)/2</f>
        <v>4.55</v>
      </c>
      <c r="O21" s="5">
        <f t="shared" si="1"/>
        <v>4.3986111111111104</v>
      </c>
    </row>
    <row r="22" spans="1:15" x14ac:dyDescent="0.25">
      <c r="A22" s="4">
        <v>3</v>
      </c>
      <c r="B22" s="5" t="s">
        <v>35</v>
      </c>
      <c r="C22" s="4">
        <v>4.5</v>
      </c>
      <c r="D22" s="4">
        <v>4</v>
      </c>
      <c r="E22" s="4">
        <v>4.4000000000000004</v>
      </c>
      <c r="F22" s="4">
        <v>4.2</v>
      </c>
      <c r="G22" s="4">
        <v>4.5</v>
      </c>
      <c r="H22" s="4">
        <f>(3.6+4.6)/2</f>
        <v>4.0999999999999996</v>
      </c>
      <c r="I22" s="6">
        <f>(4.8+4.6+4.6)/3</f>
        <v>4.6666666666666661</v>
      </c>
      <c r="J22" s="4">
        <v>4.5</v>
      </c>
      <c r="K22" s="6">
        <f>(4.2+4.3+4.3)/3</f>
        <v>4.2666666666666666</v>
      </c>
      <c r="L22" s="4">
        <v>4.2</v>
      </c>
      <c r="M22" s="4">
        <v>4.3</v>
      </c>
      <c r="N22" s="4">
        <f>(4.6+4.6)/2</f>
        <v>4.5999999999999996</v>
      </c>
      <c r="O22" s="5">
        <f t="shared" si="1"/>
        <v>4.3527777777777779</v>
      </c>
    </row>
    <row r="23" spans="1:15" x14ac:dyDescent="0.25">
      <c r="A23" s="4">
        <v>4</v>
      </c>
      <c r="B23" s="5" t="s">
        <v>37</v>
      </c>
      <c r="C23" s="4">
        <v>4.5999999999999996</v>
      </c>
      <c r="D23" s="4">
        <v>4.7</v>
      </c>
      <c r="E23" s="4">
        <v>4.5</v>
      </c>
      <c r="F23" s="4">
        <v>4.5</v>
      </c>
      <c r="G23" s="4">
        <v>4.5</v>
      </c>
      <c r="H23" s="4">
        <f>(4.2+4.6)/2</f>
        <v>4.4000000000000004</v>
      </c>
      <c r="I23" s="4">
        <f>(5+4.7+4.6)/3</f>
        <v>4.7666666666666666</v>
      </c>
      <c r="J23" s="4">
        <v>4.5</v>
      </c>
      <c r="K23" s="4">
        <f>(4.4+4.6+4.2)/3</f>
        <v>4.3999999999999995</v>
      </c>
      <c r="L23" s="4">
        <v>4.0999999999999996</v>
      </c>
      <c r="M23" s="4">
        <v>4.8</v>
      </c>
      <c r="N23" s="4">
        <f>(4.8+4.7)/2</f>
        <v>4.75</v>
      </c>
      <c r="O23" s="5">
        <f t="shared" si="1"/>
        <v>4.5430555555555552</v>
      </c>
    </row>
    <row r="24" spans="1:15" x14ac:dyDescent="0.25">
      <c r="A24" s="4">
        <v>5</v>
      </c>
      <c r="B24" s="5" t="s">
        <v>38</v>
      </c>
      <c r="C24" s="4">
        <v>4.5999999999999996</v>
      </c>
      <c r="D24" s="4">
        <v>4.5999999999999996</v>
      </c>
      <c r="E24" s="4">
        <v>4.8</v>
      </c>
      <c r="F24" s="4">
        <v>4.3</v>
      </c>
      <c r="G24" s="4">
        <v>4.3</v>
      </c>
      <c r="H24" s="4">
        <f>(3.7+4.6)/2</f>
        <v>4.1500000000000004</v>
      </c>
      <c r="I24" s="4">
        <f>(4.8+4.6+4.3)/3</f>
        <v>4.5666666666666664</v>
      </c>
      <c r="J24" s="4">
        <v>4.5</v>
      </c>
      <c r="K24" s="4">
        <f>(4.1+4.2+4.4)/3</f>
        <v>4.2333333333333334</v>
      </c>
      <c r="L24" s="4">
        <v>3.7</v>
      </c>
      <c r="M24" s="4">
        <v>4.4000000000000004</v>
      </c>
      <c r="N24" s="4">
        <f>(4.6+4.8)/2</f>
        <v>4.6999999999999993</v>
      </c>
      <c r="O24" s="5">
        <f t="shared" si="1"/>
        <v>4.4041666666666659</v>
      </c>
    </row>
    <row r="25" spans="1:15" x14ac:dyDescent="0.25">
      <c r="A25" s="4">
        <v>6</v>
      </c>
      <c r="B25" s="5" t="s">
        <v>39</v>
      </c>
      <c r="C25" s="4">
        <v>4.5999999999999996</v>
      </c>
      <c r="D25" s="4">
        <v>4.4000000000000004</v>
      </c>
      <c r="E25" s="4">
        <v>4.5</v>
      </c>
      <c r="F25" s="4">
        <v>4.5</v>
      </c>
      <c r="G25" s="4">
        <v>4.4000000000000004</v>
      </c>
      <c r="H25" s="4">
        <f>(3.8+4.6)/2</f>
        <v>4.1999999999999993</v>
      </c>
      <c r="I25" s="4">
        <f>(4.9+4.8+4.6)/3</f>
        <v>4.7666666666666666</v>
      </c>
      <c r="J25" s="4">
        <v>5</v>
      </c>
      <c r="K25" s="4">
        <f>(4.3+4.4+4.2)/3</f>
        <v>4.3</v>
      </c>
      <c r="L25" s="4">
        <v>4</v>
      </c>
      <c r="M25" s="4">
        <v>4.2</v>
      </c>
      <c r="N25" s="4">
        <f>(4.6+4.7)/2</f>
        <v>4.6500000000000004</v>
      </c>
      <c r="O25" s="5">
        <f t="shared" si="1"/>
        <v>4.4597222222222213</v>
      </c>
    </row>
    <row r="26" spans="1:15" x14ac:dyDescent="0.25">
      <c r="A26" s="4">
        <v>7</v>
      </c>
      <c r="B26" s="5" t="s">
        <v>40</v>
      </c>
      <c r="C26" s="4">
        <v>4.5999999999999996</v>
      </c>
      <c r="D26" s="4">
        <v>4.7</v>
      </c>
      <c r="E26" s="4">
        <v>4.5999999999999996</v>
      </c>
      <c r="F26" s="4">
        <v>4.5</v>
      </c>
      <c r="G26" s="4">
        <v>4.5999999999999996</v>
      </c>
      <c r="H26" s="4">
        <f>(4.2+4.6)/2</f>
        <v>4.4000000000000004</v>
      </c>
      <c r="I26" s="4">
        <f>(5+4.6+4.6)/3</f>
        <v>4.7333333333333334</v>
      </c>
      <c r="J26" s="4">
        <v>5</v>
      </c>
      <c r="K26" s="4">
        <f>(4.1+4.2+4.3)/3</f>
        <v>4.2</v>
      </c>
      <c r="L26" s="4">
        <v>4.3</v>
      </c>
      <c r="M26" s="4">
        <v>4.5999999999999996</v>
      </c>
      <c r="N26" s="4">
        <f>(4.7+4.8)/2</f>
        <v>4.75</v>
      </c>
      <c r="O26" s="5">
        <f t="shared" si="1"/>
        <v>4.5819444444444448</v>
      </c>
    </row>
    <row r="29" spans="1:15" x14ac:dyDescent="0.25">
      <c r="A29" s="2" t="s">
        <v>28</v>
      </c>
      <c r="B29" s="15" t="s">
        <v>22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1" spans="1:15" x14ac:dyDescent="0.25">
      <c r="A31" s="14" t="s">
        <v>0</v>
      </c>
      <c r="B31" s="14" t="s">
        <v>1</v>
      </c>
      <c r="C31" s="20" t="s">
        <v>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3" t="s">
        <v>32</v>
      </c>
    </row>
    <row r="32" spans="1:15" x14ac:dyDescent="0.25">
      <c r="A32" s="14"/>
      <c r="B32" s="14"/>
      <c r="C32" s="10">
        <v>1</v>
      </c>
      <c r="D32" s="10">
        <v>2</v>
      </c>
      <c r="E32" s="10">
        <v>3</v>
      </c>
      <c r="F32" s="10">
        <v>4</v>
      </c>
      <c r="G32" s="10">
        <v>5</v>
      </c>
      <c r="H32" s="10">
        <v>6</v>
      </c>
      <c r="I32" s="10">
        <v>7</v>
      </c>
      <c r="J32" s="10">
        <v>8</v>
      </c>
      <c r="K32" s="10">
        <v>9</v>
      </c>
      <c r="L32" s="10">
        <v>10</v>
      </c>
      <c r="M32" s="10">
        <v>11</v>
      </c>
      <c r="N32" s="10">
        <v>12</v>
      </c>
      <c r="O32" s="24"/>
    </row>
    <row r="33" spans="1:17" x14ac:dyDescent="0.25">
      <c r="A33" s="4">
        <v>1</v>
      </c>
      <c r="B33" s="5" t="s">
        <v>34</v>
      </c>
      <c r="C33" s="4">
        <v>4.4000000000000004</v>
      </c>
      <c r="D33" s="4">
        <v>4.7</v>
      </c>
      <c r="E33" s="4">
        <v>4.7</v>
      </c>
      <c r="F33" s="4">
        <v>4.7</v>
      </c>
      <c r="G33" s="4">
        <v>4.3</v>
      </c>
      <c r="H33" s="4">
        <f>(4+4.6)/2</f>
        <v>4.3</v>
      </c>
      <c r="I33" s="4">
        <f>(4.9+4.5+4.7)/3</f>
        <v>4.7</v>
      </c>
      <c r="J33" s="4">
        <v>4.3</v>
      </c>
      <c r="K33" s="4">
        <f>(4.3+4.3+4.4)/3</f>
        <v>4.333333333333333</v>
      </c>
      <c r="L33" s="4">
        <v>3.5</v>
      </c>
      <c r="M33" s="4">
        <v>4.4000000000000004</v>
      </c>
      <c r="N33" s="4">
        <f>(4.8+4.6)/2</f>
        <v>4.6999999999999993</v>
      </c>
      <c r="O33" s="5">
        <f t="shared" ref="O33:O39" si="2">SUM(C33:N33)/12</f>
        <v>4.4194444444444443</v>
      </c>
    </row>
    <row r="34" spans="1:17" x14ac:dyDescent="0.25">
      <c r="A34" s="4">
        <v>2</v>
      </c>
      <c r="B34" s="5" t="s">
        <v>36</v>
      </c>
      <c r="C34" s="4">
        <v>4.5</v>
      </c>
      <c r="D34" s="4">
        <v>4.3</v>
      </c>
      <c r="E34" s="4">
        <v>4.5999999999999996</v>
      </c>
      <c r="F34" s="4">
        <v>4.5999999999999996</v>
      </c>
      <c r="G34" s="4">
        <v>4.5</v>
      </c>
      <c r="H34" s="4">
        <f>(3.8+4.6)/2</f>
        <v>4.1999999999999993</v>
      </c>
      <c r="I34" s="4">
        <f>(4.9+4.6+4.3)/3</f>
        <v>4.6000000000000005</v>
      </c>
      <c r="J34" s="4">
        <v>4.5</v>
      </c>
      <c r="K34" s="4">
        <f>(4.3+4.2+4.3)/3</f>
        <v>4.2666666666666666</v>
      </c>
      <c r="L34" s="4">
        <v>4.3</v>
      </c>
      <c r="M34" s="4">
        <v>4.3</v>
      </c>
      <c r="N34" s="4">
        <f>(4.9+4.7)/2</f>
        <v>4.8000000000000007</v>
      </c>
      <c r="O34" s="5">
        <f t="shared" si="2"/>
        <v>4.4555555555555548</v>
      </c>
    </row>
    <row r="35" spans="1:17" x14ac:dyDescent="0.25">
      <c r="A35" s="4">
        <v>3</v>
      </c>
      <c r="B35" s="5" t="s">
        <v>35</v>
      </c>
      <c r="C35" s="4">
        <v>4.7</v>
      </c>
      <c r="D35" s="4">
        <v>4.4000000000000004</v>
      </c>
      <c r="E35" s="4">
        <v>4.5</v>
      </c>
      <c r="F35" s="4">
        <v>4.5999999999999996</v>
      </c>
      <c r="G35" s="4">
        <v>4.8</v>
      </c>
      <c r="H35" s="4">
        <f>(3.9+4.6)/2</f>
        <v>4.25</v>
      </c>
      <c r="I35" s="6">
        <f>(4.9+4.9+4.6)/3</f>
        <v>4.8</v>
      </c>
      <c r="J35" s="4">
        <v>4.3</v>
      </c>
      <c r="K35" s="6">
        <f>(4+4.3+4.3)/3</f>
        <v>4.2</v>
      </c>
      <c r="L35" s="4">
        <v>4.4000000000000004</v>
      </c>
      <c r="M35" s="4">
        <v>4.2</v>
      </c>
      <c r="N35" s="4">
        <f>(4.5+4.8)/2</f>
        <v>4.6500000000000004</v>
      </c>
      <c r="O35" s="5">
        <f t="shared" si="2"/>
        <v>4.4833333333333334</v>
      </c>
    </row>
    <row r="36" spans="1:17" x14ac:dyDescent="0.25">
      <c r="A36" s="4">
        <v>4</v>
      </c>
      <c r="B36" s="5" t="s">
        <v>37</v>
      </c>
      <c r="C36" s="4">
        <v>4.8</v>
      </c>
      <c r="D36" s="4">
        <v>4.5999999999999996</v>
      </c>
      <c r="E36" s="4">
        <v>4.5999999999999996</v>
      </c>
      <c r="F36" s="4">
        <v>4.7</v>
      </c>
      <c r="G36" s="4">
        <v>4.5999999999999996</v>
      </c>
      <c r="H36" s="4">
        <f>(4.1+4.6)/2</f>
        <v>4.3499999999999996</v>
      </c>
      <c r="I36" s="4">
        <f>(5+4.6+4.6)/3</f>
        <v>4.7333333333333334</v>
      </c>
      <c r="J36" s="4">
        <v>4.5</v>
      </c>
      <c r="K36" s="4">
        <f>(4.3+4.1+4.3)/3</f>
        <v>4.2333333333333334</v>
      </c>
      <c r="L36" s="4">
        <v>4.5</v>
      </c>
      <c r="M36" s="4">
        <v>4.7</v>
      </c>
      <c r="N36" s="4">
        <f>(4.8+4.7)/2</f>
        <v>4.75</v>
      </c>
      <c r="O36" s="5">
        <f t="shared" si="2"/>
        <v>4.5888888888888895</v>
      </c>
    </row>
    <row r="37" spans="1:17" x14ac:dyDescent="0.25">
      <c r="A37" s="4">
        <v>5</v>
      </c>
      <c r="B37" s="5" t="s">
        <v>38</v>
      </c>
      <c r="C37" s="4">
        <v>4.8</v>
      </c>
      <c r="D37" s="4">
        <v>4.8</v>
      </c>
      <c r="E37" s="4">
        <v>4.7</v>
      </c>
      <c r="F37" s="4">
        <v>4.5999999999999996</v>
      </c>
      <c r="G37" s="4">
        <v>4.5999999999999996</v>
      </c>
      <c r="H37" s="4">
        <f>(4+4.6)/2</f>
        <v>4.3</v>
      </c>
      <c r="I37" s="4">
        <f>(4.9+4.2+4.7)/3</f>
        <v>4.6000000000000005</v>
      </c>
      <c r="J37" s="4">
        <v>4.5</v>
      </c>
      <c r="K37" s="4">
        <f>(4.1+4.3+4.2)/3</f>
        <v>4.1999999999999993</v>
      </c>
      <c r="L37" s="4">
        <v>4</v>
      </c>
      <c r="M37" s="4">
        <v>4.4000000000000004</v>
      </c>
      <c r="N37" s="4">
        <f>(4.8+4.8)/2</f>
        <v>4.8</v>
      </c>
      <c r="O37" s="5">
        <f t="shared" si="2"/>
        <v>4.5249999999999995</v>
      </c>
    </row>
    <row r="38" spans="1:17" x14ac:dyDescent="0.25">
      <c r="A38" s="4">
        <v>6</v>
      </c>
      <c r="B38" s="5" t="s">
        <v>39</v>
      </c>
      <c r="C38" s="4">
        <v>4.7</v>
      </c>
      <c r="D38" s="4">
        <v>4.3</v>
      </c>
      <c r="E38" s="4">
        <v>4.5</v>
      </c>
      <c r="F38" s="4">
        <v>4.7</v>
      </c>
      <c r="G38" s="4">
        <v>4.5999999999999996</v>
      </c>
      <c r="H38" s="4">
        <f>(4+4.6)/2</f>
        <v>4.3</v>
      </c>
      <c r="I38" s="4">
        <f>(4.8+4.7+4.4)/3</f>
        <v>4.6333333333333337</v>
      </c>
      <c r="J38" s="4">
        <v>4.3</v>
      </c>
      <c r="K38" s="4">
        <f>(4.1+4.4+4.2)/3</f>
        <v>4.2333333333333334</v>
      </c>
      <c r="L38" s="4">
        <v>4.0999999999999996</v>
      </c>
      <c r="M38" s="4">
        <v>4.2</v>
      </c>
      <c r="N38" s="4">
        <f>(4.8+4.7)/2</f>
        <v>4.75</v>
      </c>
      <c r="O38" s="5">
        <f t="shared" si="2"/>
        <v>4.4430555555555555</v>
      </c>
    </row>
    <row r="39" spans="1:17" x14ac:dyDescent="0.25">
      <c r="A39" s="4">
        <v>7</v>
      </c>
      <c r="B39" s="5" t="s">
        <v>40</v>
      </c>
      <c r="C39" s="4">
        <v>4.8</v>
      </c>
      <c r="D39" s="4">
        <v>4.5999999999999996</v>
      </c>
      <c r="E39" s="4">
        <v>4.5999999999999996</v>
      </c>
      <c r="F39" s="4">
        <v>4.7</v>
      </c>
      <c r="G39" s="4">
        <v>4.5999999999999996</v>
      </c>
      <c r="H39" s="4">
        <f>(4.2+4.6)/2</f>
        <v>4.4000000000000004</v>
      </c>
      <c r="I39" s="4">
        <f>(4.9+4.5+4.7)/3</f>
        <v>4.7</v>
      </c>
      <c r="J39" s="4">
        <v>4.5</v>
      </c>
      <c r="K39" s="4">
        <f>(3.8+4.4+4.3)/3</f>
        <v>4.166666666666667</v>
      </c>
      <c r="L39" s="4">
        <v>4.5999999999999996</v>
      </c>
      <c r="M39" s="4">
        <v>4.4000000000000004</v>
      </c>
      <c r="N39" s="4">
        <f>(4.8+4.8)/2</f>
        <v>4.8</v>
      </c>
      <c r="O39" s="5">
        <f t="shared" si="2"/>
        <v>4.572222222222222</v>
      </c>
    </row>
    <row r="40" spans="1:17" x14ac:dyDescent="0.25">
      <c r="Q40" s="7"/>
    </row>
    <row r="42" spans="1:17" ht="15.75" customHeight="1" x14ac:dyDescent="0.25">
      <c r="A42" s="2" t="s">
        <v>29</v>
      </c>
      <c r="B42" s="17" t="s">
        <v>23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4" spans="1:17" x14ac:dyDescent="0.25">
      <c r="A44" s="14" t="s">
        <v>0</v>
      </c>
      <c r="B44" s="14" t="s">
        <v>1</v>
      </c>
      <c r="C44" s="10"/>
      <c r="D44" s="14" t="s">
        <v>2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23" t="s">
        <v>32</v>
      </c>
    </row>
    <row r="45" spans="1:17" x14ac:dyDescent="0.25">
      <c r="A45" s="14"/>
      <c r="B45" s="14"/>
      <c r="C45" s="10">
        <v>1</v>
      </c>
      <c r="D45" s="10">
        <v>2</v>
      </c>
      <c r="E45" s="10">
        <v>3</v>
      </c>
      <c r="F45" s="10">
        <v>4</v>
      </c>
      <c r="G45" s="10">
        <v>5</v>
      </c>
      <c r="H45" s="10">
        <v>6</v>
      </c>
      <c r="I45" s="10">
        <v>7</v>
      </c>
      <c r="J45" s="10">
        <v>8</v>
      </c>
      <c r="K45" s="10">
        <v>9</v>
      </c>
      <c r="L45" s="10">
        <v>10</v>
      </c>
      <c r="M45" s="10">
        <v>11</v>
      </c>
      <c r="N45" s="10">
        <v>12</v>
      </c>
      <c r="O45" s="24"/>
    </row>
    <row r="46" spans="1:17" x14ac:dyDescent="0.25">
      <c r="A46" s="4">
        <v>1</v>
      </c>
      <c r="B46" s="5" t="s">
        <v>34</v>
      </c>
      <c r="C46" s="4">
        <v>4.3</v>
      </c>
      <c r="D46" s="4">
        <v>4.5999999999999996</v>
      </c>
      <c r="E46" s="4">
        <v>4.5999999999999996</v>
      </c>
      <c r="F46" s="4">
        <v>4.7</v>
      </c>
      <c r="G46" s="4">
        <v>3.8</v>
      </c>
      <c r="H46" s="4">
        <f>(3.6+3.8)/2</f>
        <v>3.7</v>
      </c>
      <c r="I46" s="4">
        <f>(4.9+4.4+4.4)/3</f>
        <v>4.5666666666666673</v>
      </c>
      <c r="J46" s="4">
        <v>4.3</v>
      </c>
      <c r="K46" s="4">
        <f>(4.3+4+4.3)/3</f>
        <v>4.2</v>
      </c>
      <c r="L46" s="4">
        <v>3.6</v>
      </c>
      <c r="M46" s="4">
        <v>4.5</v>
      </c>
      <c r="N46" s="4">
        <f>(4.9+4.6)/2</f>
        <v>4.75</v>
      </c>
      <c r="O46" s="5">
        <f t="shared" ref="O46:O52" si="3">SUM(C46:N46)/12</f>
        <v>4.3013888888888889</v>
      </c>
    </row>
    <row r="47" spans="1:17" x14ac:dyDescent="0.25">
      <c r="A47" s="4">
        <v>2</v>
      </c>
      <c r="B47" s="5" t="s">
        <v>36</v>
      </c>
      <c r="C47" s="4">
        <v>4.4000000000000004</v>
      </c>
      <c r="D47" s="4">
        <v>4.3</v>
      </c>
      <c r="E47" s="4">
        <v>4.5</v>
      </c>
      <c r="F47" s="4">
        <v>4.5</v>
      </c>
      <c r="G47" s="4">
        <v>4.7</v>
      </c>
      <c r="H47" s="4">
        <f>(3.3+3.8)/2</f>
        <v>3.55</v>
      </c>
      <c r="I47" s="4">
        <f>(4.9+4.2+4.4)/3</f>
        <v>4.5000000000000009</v>
      </c>
      <c r="J47" s="4">
        <v>4.5</v>
      </c>
      <c r="K47" s="4">
        <f>(4.3+4+4.3)/3</f>
        <v>4.2</v>
      </c>
      <c r="L47" s="4">
        <v>4.2</v>
      </c>
      <c r="M47" s="4">
        <v>4.4000000000000004</v>
      </c>
      <c r="N47" s="4">
        <f>(4.8+4.6)/2</f>
        <v>4.6999999999999993</v>
      </c>
      <c r="O47" s="5">
        <f t="shared" si="3"/>
        <v>4.3708333333333336</v>
      </c>
    </row>
    <row r="48" spans="1:17" x14ac:dyDescent="0.25">
      <c r="A48" s="4">
        <v>3</v>
      </c>
      <c r="B48" s="5" t="s">
        <v>35</v>
      </c>
      <c r="C48" s="4">
        <v>4.7</v>
      </c>
      <c r="D48" s="4">
        <v>4.4000000000000004</v>
      </c>
      <c r="E48" s="4">
        <v>4.5</v>
      </c>
      <c r="F48" s="4">
        <v>4.7</v>
      </c>
      <c r="G48" s="4">
        <v>4.8</v>
      </c>
      <c r="H48" s="4">
        <f>(3.7+3.8)/2</f>
        <v>3.75</v>
      </c>
      <c r="I48" s="6">
        <f>(4.9+4.4+4.4)/3</f>
        <v>4.5666666666666673</v>
      </c>
      <c r="J48" s="4">
        <v>4.3</v>
      </c>
      <c r="K48" s="6">
        <f>(4+4.3+4.1)/3</f>
        <v>4.1333333333333337</v>
      </c>
      <c r="L48" s="4">
        <v>4.2</v>
      </c>
      <c r="M48" s="4">
        <v>4.3</v>
      </c>
      <c r="N48" s="4">
        <f>(4.6+4.7)/2</f>
        <v>4.6500000000000004</v>
      </c>
      <c r="O48" s="5">
        <f t="shared" si="3"/>
        <v>4.416666666666667</v>
      </c>
    </row>
    <row r="49" spans="1:15" x14ac:dyDescent="0.25">
      <c r="A49" s="4">
        <v>4</v>
      </c>
      <c r="B49" s="5" t="s">
        <v>37</v>
      </c>
      <c r="C49" s="4">
        <v>4.8</v>
      </c>
      <c r="D49" s="4">
        <v>4.7</v>
      </c>
      <c r="E49" s="4">
        <v>4.7</v>
      </c>
      <c r="F49" s="4">
        <v>4.7</v>
      </c>
      <c r="G49" s="4">
        <v>4.5</v>
      </c>
      <c r="H49" s="4">
        <f>(3.7+3.8)/2</f>
        <v>3.75</v>
      </c>
      <c r="I49" s="4">
        <f>(5+4.6+4.6)/3</f>
        <v>4.7333333333333334</v>
      </c>
      <c r="J49" s="4">
        <v>4.5</v>
      </c>
      <c r="K49" s="4">
        <f>(4.3+4.1+4.3)/3</f>
        <v>4.2333333333333334</v>
      </c>
      <c r="L49" s="4">
        <v>4.4000000000000004</v>
      </c>
      <c r="M49" s="4">
        <v>4.5999999999999996</v>
      </c>
      <c r="N49" s="4">
        <f>(4.8+4.7)/2</f>
        <v>4.75</v>
      </c>
      <c r="O49" s="5">
        <f t="shared" si="3"/>
        <v>4.5305555555555559</v>
      </c>
    </row>
    <row r="50" spans="1:15" x14ac:dyDescent="0.25">
      <c r="A50" s="4">
        <v>5</v>
      </c>
      <c r="B50" s="5" t="s">
        <v>38</v>
      </c>
      <c r="C50" s="4">
        <v>4.7</v>
      </c>
      <c r="D50" s="4">
        <v>4.5</v>
      </c>
      <c r="E50" s="4">
        <v>4.7</v>
      </c>
      <c r="F50" s="4">
        <v>4.5</v>
      </c>
      <c r="G50" s="4">
        <v>4.5999999999999996</v>
      </c>
      <c r="H50" s="4">
        <f t="shared" ref="H50:H51" si="4">(3.7+3.8)/2</f>
        <v>3.75</v>
      </c>
      <c r="I50" s="4">
        <f>(4.9+4.2+4.4)/3</f>
        <v>4.5000000000000009</v>
      </c>
      <c r="J50" s="4">
        <v>4.5</v>
      </c>
      <c r="K50" s="4">
        <f>(4.4+4.3+4.2)/3</f>
        <v>4.3</v>
      </c>
      <c r="L50" s="4">
        <v>3.6</v>
      </c>
      <c r="M50" s="4">
        <v>4.4000000000000004</v>
      </c>
      <c r="N50" s="4">
        <f>(4.9+4.7)/2</f>
        <v>4.8000000000000007</v>
      </c>
      <c r="O50" s="5">
        <f t="shared" si="3"/>
        <v>4.4041666666666659</v>
      </c>
    </row>
    <row r="51" spans="1:15" x14ac:dyDescent="0.25">
      <c r="A51" s="4">
        <v>6</v>
      </c>
      <c r="B51" s="5" t="s">
        <v>39</v>
      </c>
      <c r="C51" s="4">
        <v>4.8</v>
      </c>
      <c r="D51" s="4">
        <v>4.4000000000000004</v>
      </c>
      <c r="E51" s="4">
        <v>4.4000000000000004</v>
      </c>
      <c r="F51" s="4">
        <v>4.5</v>
      </c>
      <c r="G51" s="4">
        <v>4.7</v>
      </c>
      <c r="H51" s="4">
        <f t="shared" si="4"/>
        <v>3.75</v>
      </c>
      <c r="I51" s="4">
        <f>(4.9+4.4+4.4)/3</f>
        <v>4.5666666666666673</v>
      </c>
      <c r="J51" s="4">
        <v>4.3</v>
      </c>
      <c r="K51" s="4">
        <f>(4.2+4.3+4.2)/3</f>
        <v>4.2333333333333334</v>
      </c>
      <c r="L51" s="4">
        <v>3.7</v>
      </c>
      <c r="M51" s="4">
        <v>4.3</v>
      </c>
      <c r="N51" s="4">
        <f>(4.8+4.8)/2</f>
        <v>4.8</v>
      </c>
      <c r="O51" s="5">
        <f t="shared" si="3"/>
        <v>4.3708333333333327</v>
      </c>
    </row>
    <row r="52" spans="1:15" x14ac:dyDescent="0.25">
      <c r="A52" s="4">
        <v>7</v>
      </c>
      <c r="B52" s="5" t="s">
        <v>40</v>
      </c>
      <c r="C52" s="4">
        <v>4.7</v>
      </c>
      <c r="D52" s="4">
        <v>4.5</v>
      </c>
      <c r="E52" s="4">
        <v>4.7</v>
      </c>
      <c r="F52" s="4">
        <v>4.5</v>
      </c>
      <c r="G52" s="4">
        <v>4.7</v>
      </c>
      <c r="H52" s="4">
        <f>(3.8+3.8)/2</f>
        <v>3.8</v>
      </c>
      <c r="I52" s="4">
        <f>(4.9+4.6+4.7)/3</f>
        <v>4.7333333333333334</v>
      </c>
      <c r="J52" s="4">
        <v>4.5</v>
      </c>
      <c r="K52" s="4">
        <f>(4.4+4+4.3)/3</f>
        <v>4.2333333333333334</v>
      </c>
      <c r="L52" s="4">
        <v>4.2</v>
      </c>
      <c r="M52" s="4">
        <v>4.4000000000000004</v>
      </c>
      <c r="N52" s="4">
        <f>(4.8+4.9)/2</f>
        <v>4.8499999999999996</v>
      </c>
      <c r="O52" s="5">
        <f t="shared" si="3"/>
        <v>4.4847222222222225</v>
      </c>
    </row>
    <row r="55" spans="1:15" x14ac:dyDescent="0.25">
      <c r="A55" s="2" t="s">
        <v>30</v>
      </c>
      <c r="B55" s="17" t="s">
        <v>24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7" spans="1:15" x14ac:dyDescent="0.25">
      <c r="A57" s="14" t="s">
        <v>0</v>
      </c>
      <c r="B57" s="14" t="s">
        <v>1</v>
      </c>
      <c r="C57" s="10"/>
      <c r="D57" s="14" t="s">
        <v>2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3" t="s">
        <v>32</v>
      </c>
    </row>
    <row r="58" spans="1:15" x14ac:dyDescent="0.25">
      <c r="A58" s="14"/>
      <c r="B58" s="14"/>
      <c r="C58" s="10">
        <v>1</v>
      </c>
      <c r="D58" s="10">
        <v>2</v>
      </c>
      <c r="E58" s="10">
        <v>3</v>
      </c>
      <c r="F58" s="10">
        <v>4</v>
      </c>
      <c r="G58" s="10">
        <v>5</v>
      </c>
      <c r="H58" s="10">
        <v>6</v>
      </c>
      <c r="I58" s="10">
        <v>7</v>
      </c>
      <c r="J58" s="10">
        <v>8</v>
      </c>
      <c r="K58" s="10">
        <v>9</v>
      </c>
      <c r="L58" s="10">
        <v>10</v>
      </c>
      <c r="M58" s="10">
        <v>11</v>
      </c>
      <c r="N58" s="10">
        <v>12</v>
      </c>
      <c r="O58" s="24"/>
    </row>
    <row r="59" spans="1:15" x14ac:dyDescent="0.25">
      <c r="A59" s="4">
        <v>1</v>
      </c>
      <c r="B59" s="5" t="s">
        <v>34</v>
      </c>
      <c r="C59" s="4">
        <v>4.3</v>
      </c>
      <c r="D59" s="4">
        <v>4.5</v>
      </c>
      <c r="E59" s="4">
        <v>4.7</v>
      </c>
      <c r="F59" s="4">
        <v>4.4000000000000004</v>
      </c>
      <c r="G59" s="4">
        <v>4.2</v>
      </c>
      <c r="H59" s="4">
        <f>(3.1+3.8)/2</f>
        <v>3.45</v>
      </c>
      <c r="I59" s="4">
        <f>(3.8+4.3+4.7)/3</f>
        <v>4.2666666666666666</v>
      </c>
      <c r="J59" s="4">
        <v>4.0999999999999996</v>
      </c>
      <c r="K59" s="4">
        <f>(4.1+4+4.1)/3</f>
        <v>4.0666666666666664</v>
      </c>
      <c r="L59" s="4">
        <v>3.3</v>
      </c>
      <c r="M59" s="4">
        <v>4.4000000000000004</v>
      </c>
      <c r="N59" s="4">
        <f>(4.8+4.3)/2</f>
        <v>4.55</v>
      </c>
      <c r="O59" s="5">
        <f t="shared" ref="O59:O65" si="5">SUM(C59:N59)/12</f>
        <v>4.1861111111111109</v>
      </c>
    </row>
    <row r="60" spans="1:15" x14ac:dyDescent="0.25">
      <c r="A60" s="4">
        <v>2</v>
      </c>
      <c r="B60" s="5" t="s">
        <v>36</v>
      </c>
      <c r="C60" s="4">
        <v>4.4000000000000004</v>
      </c>
      <c r="D60" s="4">
        <v>4.2</v>
      </c>
      <c r="E60" s="4">
        <v>4.5</v>
      </c>
      <c r="F60" s="4">
        <v>4.4000000000000004</v>
      </c>
      <c r="G60" s="4">
        <v>4.3</v>
      </c>
      <c r="H60" s="4">
        <f>(2.8+3.8)/2</f>
        <v>3.3</v>
      </c>
      <c r="I60" s="4">
        <f>(4.2+4.6+4.3)/3</f>
        <v>4.3666666666666671</v>
      </c>
      <c r="J60" s="4">
        <v>4.3</v>
      </c>
      <c r="K60" s="4">
        <f>(3.4+4.2+4.1)/3</f>
        <v>3.9</v>
      </c>
      <c r="L60" s="4">
        <v>4</v>
      </c>
      <c r="M60" s="4">
        <v>4.3</v>
      </c>
      <c r="N60" s="4">
        <f>(4.7+4.5)/2</f>
        <v>4.5999999999999996</v>
      </c>
      <c r="O60" s="5">
        <f t="shared" si="5"/>
        <v>4.2138888888888886</v>
      </c>
    </row>
    <row r="61" spans="1:15" x14ac:dyDescent="0.25">
      <c r="A61" s="4">
        <v>3</v>
      </c>
      <c r="B61" s="5" t="s">
        <v>35</v>
      </c>
      <c r="C61" s="4">
        <v>4.5999999999999996</v>
      </c>
      <c r="D61" s="4">
        <v>4.3</v>
      </c>
      <c r="E61" s="4">
        <v>4.4000000000000004</v>
      </c>
      <c r="F61" s="4">
        <v>4.3</v>
      </c>
      <c r="G61" s="4">
        <v>4.5999999999999996</v>
      </c>
      <c r="H61" s="4">
        <f>(2.9+3.7)/2</f>
        <v>3.3</v>
      </c>
      <c r="I61" s="6">
        <f>(4.9+4.7+4.4)/3</f>
        <v>4.666666666666667</v>
      </c>
      <c r="J61" s="4">
        <v>4.5</v>
      </c>
      <c r="K61" s="6">
        <f>(4+4.1+4.1)/3</f>
        <v>4.0666666666666664</v>
      </c>
      <c r="L61" s="4">
        <v>4.2</v>
      </c>
      <c r="M61" s="4">
        <v>4.0999999999999996</v>
      </c>
      <c r="N61" s="4">
        <f>(4.6+4.5)/2</f>
        <v>4.55</v>
      </c>
      <c r="O61" s="5">
        <f t="shared" si="5"/>
        <v>4.2986111111111116</v>
      </c>
    </row>
    <row r="62" spans="1:15" x14ac:dyDescent="0.25">
      <c r="A62" s="4">
        <v>4</v>
      </c>
      <c r="B62" s="5" t="s">
        <v>37</v>
      </c>
      <c r="C62" s="4">
        <v>4.5999999999999996</v>
      </c>
      <c r="D62" s="4">
        <v>4.8</v>
      </c>
      <c r="E62" s="4">
        <v>4.5</v>
      </c>
      <c r="F62" s="4">
        <v>4.5</v>
      </c>
      <c r="G62" s="4">
        <v>4.5</v>
      </c>
      <c r="H62" s="4">
        <f>(3.2+3.8)/2</f>
        <v>3.5</v>
      </c>
      <c r="I62" s="4">
        <f>(4.5+4.9+4.3)/3</f>
        <v>4.5666666666666664</v>
      </c>
      <c r="J62" s="4">
        <v>4.2</v>
      </c>
      <c r="K62" s="4">
        <f>(4.2+3.9+4.3)/3</f>
        <v>4.1333333333333329</v>
      </c>
      <c r="L62" s="4">
        <v>4.2</v>
      </c>
      <c r="M62" s="6">
        <v>4.4000000000000004</v>
      </c>
      <c r="N62" s="4">
        <f>(4.8+4.6)/2</f>
        <v>4.6999999999999993</v>
      </c>
      <c r="O62" s="5">
        <f t="shared" si="5"/>
        <v>4.3833333333333329</v>
      </c>
    </row>
    <row r="63" spans="1:15" x14ac:dyDescent="0.25">
      <c r="A63" s="4">
        <v>5</v>
      </c>
      <c r="B63" s="5" t="s">
        <v>38</v>
      </c>
      <c r="C63" s="4">
        <v>4.8</v>
      </c>
      <c r="D63" s="4">
        <v>4.5999999999999996</v>
      </c>
      <c r="E63" s="4">
        <v>4.5999999999999996</v>
      </c>
      <c r="F63" s="4">
        <v>4.2</v>
      </c>
      <c r="G63" s="4">
        <v>4.4000000000000004</v>
      </c>
      <c r="H63" s="4">
        <f>(3.2+3.8)/2</f>
        <v>3.5</v>
      </c>
      <c r="I63" s="4">
        <f>(4.8+4+4.4)/3</f>
        <v>4.4000000000000004</v>
      </c>
      <c r="J63" s="4">
        <v>4.4000000000000004</v>
      </c>
      <c r="K63" s="4">
        <f>(4.2+4.3+4.2)/3</f>
        <v>4.2333333333333334</v>
      </c>
      <c r="L63" s="4">
        <v>3.5</v>
      </c>
      <c r="M63" s="4">
        <v>4.4000000000000004</v>
      </c>
      <c r="N63" s="4">
        <f>(4.9+4.8)/2</f>
        <v>4.8499999999999996</v>
      </c>
      <c r="O63" s="5">
        <f t="shared" si="5"/>
        <v>4.3236111111111111</v>
      </c>
    </row>
    <row r="64" spans="1:15" x14ac:dyDescent="0.25">
      <c r="A64" s="4">
        <v>6</v>
      </c>
      <c r="B64" s="5" t="s">
        <v>39</v>
      </c>
      <c r="C64" s="4">
        <v>4.5</v>
      </c>
      <c r="D64" s="4">
        <v>4.4000000000000004</v>
      </c>
      <c r="E64" s="4">
        <v>4.3</v>
      </c>
      <c r="F64" s="4">
        <v>4.5</v>
      </c>
      <c r="G64" s="4">
        <v>4.5999999999999996</v>
      </c>
      <c r="H64" s="4">
        <f>(3.2+3.8)/2</f>
        <v>3.5</v>
      </c>
      <c r="I64" s="4">
        <f>(4.8+4.2+4.6)/3</f>
        <v>4.5333333333333332</v>
      </c>
      <c r="J64" s="4">
        <v>4.2</v>
      </c>
      <c r="K64" s="4">
        <f>(4.2+4.1+4.1)/3</f>
        <v>4.1333333333333337</v>
      </c>
      <c r="L64" s="4">
        <v>3.6</v>
      </c>
      <c r="M64" s="4">
        <v>4.0999999999999996</v>
      </c>
      <c r="N64" s="4">
        <f>(4.8+4.6)/2</f>
        <v>4.6999999999999993</v>
      </c>
      <c r="O64" s="5">
        <f t="shared" si="5"/>
        <v>4.2555555555555555</v>
      </c>
    </row>
    <row r="65" spans="1:15" x14ac:dyDescent="0.25">
      <c r="A65" s="4">
        <v>7</v>
      </c>
      <c r="B65" s="5" t="s">
        <v>40</v>
      </c>
      <c r="C65" s="4">
        <v>4.8</v>
      </c>
      <c r="D65" s="4">
        <v>4.5</v>
      </c>
      <c r="E65" s="4">
        <v>4.5</v>
      </c>
      <c r="F65" s="4">
        <v>4.5999999999999996</v>
      </c>
      <c r="G65" s="4">
        <v>4.5999999999999996</v>
      </c>
      <c r="H65" s="4">
        <f>(3.6+3.8)/2</f>
        <v>3.7</v>
      </c>
      <c r="I65" s="4">
        <f>(5+4.8+4.6)/3</f>
        <v>4.8</v>
      </c>
      <c r="J65" s="4">
        <v>4.4000000000000004</v>
      </c>
      <c r="K65" s="4">
        <f>(3.9+4.3+4.3)/3</f>
        <v>4.166666666666667</v>
      </c>
      <c r="L65" s="4">
        <v>4.4000000000000004</v>
      </c>
      <c r="M65" s="4">
        <v>4.5</v>
      </c>
      <c r="N65" s="4">
        <f>(4.8+4.9)/2</f>
        <v>4.8499999999999996</v>
      </c>
      <c r="O65" s="5">
        <f t="shared" si="5"/>
        <v>4.4847222222222216</v>
      </c>
    </row>
    <row r="68" spans="1:15" x14ac:dyDescent="0.25">
      <c r="A68" s="2" t="s">
        <v>31</v>
      </c>
      <c r="B68" s="15" t="s">
        <v>25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70" spans="1:15" x14ac:dyDescent="0.25">
      <c r="A70" s="14" t="s">
        <v>0</v>
      </c>
      <c r="B70" s="14" t="s">
        <v>1</v>
      </c>
      <c r="C70" s="10"/>
      <c r="D70" s="14" t="s">
        <v>2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23" t="s">
        <v>32</v>
      </c>
    </row>
    <row r="71" spans="1:15" x14ac:dyDescent="0.25">
      <c r="A71" s="14"/>
      <c r="B71" s="14"/>
      <c r="C71" s="10">
        <v>1</v>
      </c>
      <c r="D71" s="10">
        <v>2</v>
      </c>
      <c r="E71" s="10">
        <v>3</v>
      </c>
      <c r="F71" s="10">
        <v>4</v>
      </c>
      <c r="G71" s="10">
        <v>5</v>
      </c>
      <c r="H71" s="10">
        <v>6</v>
      </c>
      <c r="I71" s="10">
        <v>7</v>
      </c>
      <c r="J71" s="10">
        <v>8</v>
      </c>
      <c r="K71" s="10">
        <v>9</v>
      </c>
      <c r="L71" s="10">
        <v>10</v>
      </c>
      <c r="M71" s="10">
        <v>11</v>
      </c>
      <c r="N71" s="10">
        <v>12</v>
      </c>
      <c r="O71" s="24"/>
    </row>
    <row r="72" spans="1:15" x14ac:dyDescent="0.25">
      <c r="A72" s="4">
        <v>1</v>
      </c>
      <c r="B72" s="5" t="s">
        <v>34</v>
      </c>
      <c r="C72" s="4">
        <v>4.8</v>
      </c>
      <c r="D72" s="4">
        <v>4.8</v>
      </c>
      <c r="E72" s="4">
        <v>4.9000000000000004</v>
      </c>
      <c r="F72" s="4">
        <v>4.8</v>
      </c>
      <c r="G72" s="4">
        <v>4.8</v>
      </c>
      <c r="H72" s="4">
        <v>4.5999999999999996</v>
      </c>
      <c r="I72" s="4">
        <f>(4.9+4.2+4.9)/3</f>
        <v>4.666666666666667</v>
      </c>
      <c r="J72" s="4">
        <v>4.5</v>
      </c>
      <c r="K72" s="4">
        <f>(4+4.4+4.4)/3</f>
        <v>4.2666666666666666</v>
      </c>
      <c r="L72" s="4">
        <v>4</v>
      </c>
      <c r="M72" s="4">
        <v>4.9000000000000004</v>
      </c>
      <c r="N72" s="4">
        <f>(4.9+5)/2</f>
        <v>4.95</v>
      </c>
      <c r="O72" s="5">
        <f t="shared" ref="O72:O78" si="6">SUM(C72:N72)/12</f>
        <v>4.6652777777777779</v>
      </c>
    </row>
    <row r="73" spans="1:15" x14ac:dyDescent="0.25">
      <c r="A73" s="4">
        <v>2</v>
      </c>
      <c r="B73" s="5" t="s">
        <v>36</v>
      </c>
      <c r="C73" s="4">
        <v>4.5999999999999996</v>
      </c>
      <c r="D73" s="4">
        <v>4.5999999999999996</v>
      </c>
      <c r="E73" s="4">
        <v>4.7</v>
      </c>
      <c r="F73" s="4">
        <v>4.8</v>
      </c>
      <c r="G73" s="4">
        <v>4.7</v>
      </c>
      <c r="H73" s="4">
        <f>(4.5+4.6)/2</f>
        <v>4.55</v>
      </c>
      <c r="I73" s="4">
        <f>(4.9+4.9+4.3)/3</f>
        <v>4.7</v>
      </c>
      <c r="J73" s="4">
        <v>4.5</v>
      </c>
      <c r="K73" s="4">
        <f>(3.9+4.3+4.5)/3</f>
        <v>4.2333333333333334</v>
      </c>
      <c r="L73" s="4">
        <v>4.5</v>
      </c>
      <c r="M73" s="4">
        <v>4.8</v>
      </c>
      <c r="N73" s="4">
        <f>(4.9+4.9)/2</f>
        <v>4.9000000000000004</v>
      </c>
      <c r="O73" s="5">
        <f t="shared" si="6"/>
        <v>4.6319444444444438</v>
      </c>
    </row>
    <row r="74" spans="1:15" x14ac:dyDescent="0.25">
      <c r="A74" s="4">
        <v>3</v>
      </c>
      <c r="B74" s="5" t="s">
        <v>35</v>
      </c>
      <c r="C74" s="4">
        <v>4.7</v>
      </c>
      <c r="D74" s="4">
        <v>4.7</v>
      </c>
      <c r="E74" s="4">
        <v>4.5999999999999996</v>
      </c>
      <c r="F74" s="4">
        <v>4.7</v>
      </c>
      <c r="G74" s="4">
        <v>4.9000000000000004</v>
      </c>
      <c r="H74" s="4">
        <v>4.5999999999999996</v>
      </c>
      <c r="I74" s="6">
        <f>(4.9+4.9+4.9)/3</f>
        <v>4.9000000000000004</v>
      </c>
      <c r="J74" s="4">
        <v>4.5</v>
      </c>
      <c r="K74" s="6">
        <f>(4.3+4.1+4.5)/3</f>
        <v>4.3</v>
      </c>
      <c r="L74" s="4">
        <v>4.5</v>
      </c>
      <c r="M74" s="4">
        <v>4.8</v>
      </c>
      <c r="N74" s="4">
        <f>(4.8+4.9)/2</f>
        <v>4.8499999999999996</v>
      </c>
      <c r="O74" s="5">
        <f t="shared" si="6"/>
        <v>4.6708333333333334</v>
      </c>
    </row>
    <row r="75" spans="1:15" x14ac:dyDescent="0.25">
      <c r="A75" s="4">
        <v>4</v>
      </c>
      <c r="B75" s="5" t="s">
        <v>37</v>
      </c>
      <c r="C75" s="4">
        <v>4.8</v>
      </c>
      <c r="D75" s="4">
        <v>4.8</v>
      </c>
      <c r="E75" s="4">
        <v>4.8</v>
      </c>
      <c r="F75" s="4">
        <v>4.8</v>
      </c>
      <c r="G75" s="4">
        <v>4.5999999999999996</v>
      </c>
      <c r="H75" s="4">
        <v>4.5999999999999996</v>
      </c>
      <c r="I75" s="4">
        <f>(5+4.6+4.7)/3</f>
        <v>4.7666666666666666</v>
      </c>
      <c r="J75" s="4">
        <v>4.3</v>
      </c>
      <c r="K75" s="4">
        <f>(4.4+4+4.5)/3</f>
        <v>4.3</v>
      </c>
      <c r="L75" s="4">
        <v>4.5</v>
      </c>
      <c r="M75" s="4">
        <v>4.8</v>
      </c>
      <c r="N75" s="4">
        <f>(4.8+4.8)/2</f>
        <v>4.8</v>
      </c>
      <c r="O75" s="5">
        <f t="shared" si="6"/>
        <v>4.6555555555555541</v>
      </c>
    </row>
    <row r="76" spans="1:15" x14ac:dyDescent="0.25">
      <c r="A76" s="4">
        <v>5</v>
      </c>
      <c r="B76" s="5" t="s">
        <v>38</v>
      </c>
      <c r="C76" s="4">
        <v>4.9000000000000004</v>
      </c>
      <c r="D76" s="4">
        <v>4.8</v>
      </c>
      <c r="E76" s="4">
        <v>4.9000000000000004</v>
      </c>
      <c r="F76" s="4">
        <v>4.7</v>
      </c>
      <c r="G76" s="4">
        <v>4.7</v>
      </c>
      <c r="H76" s="4">
        <v>4.5999999999999996</v>
      </c>
      <c r="I76" s="4">
        <f>(4.9+4.5+4.7)/3</f>
        <v>4.7</v>
      </c>
      <c r="J76" s="4">
        <v>4.5</v>
      </c>
      <c r="K76" s="4">
        <f>(4.4+4.3+4.4)/3</f>
        <v>4.3666666666666663</v>
      </c>
      <c r="L76" s="4">
        <v>4.0999999999999996</v>
      </c>
      <c r="M76" s="4">
        <v>4.9000000000000004</v>
      </c>
      <c r="N76" s="4">
        <f>(4.9+4.7)/2</f>
        <v>4.8000000000000007</v>
      </c>
      <c r="O76" s="5">
        <f t="shared" si="6"/>
        <v>4.6638888888888888</v>
      </c>
    </row>
    <row r="77" spans="1:15" x14ac:dyDescent="0.25">
      <c r="A77" s="4">
        <v>6</v>
      </c>
      <c r="B77" s="5" t="s">
        <v>39</v>
      </c>
      <c r="C77" s="4">
        <v>4.5</v>
      </c>
      <c r="D77" s="4">
        <v>4.2</v>
      </c>
      <c r="E77" s="4">
        <v>4.5999999999999996</v>
      </c>
      <c r="F77" s="4">
        <v>4.7</v>
      </c>
      <c r="G77" s="4">
        <v>4.7</v>
      </c>
      <c r="H77" s="4">
        <v>4.55</v>
      </c>
      <c r="I77" s="4">
        <f>(4.9+4.3+4.7)/3</f>
        <v>4.6333333333333329</v>
      </c>
      <c r="J77" s="4">
        <v>4.5</v>
      </c>
      <c r="K77" s="4">
        <f>(4.3+4.3+4.4)/3</f>
        <v>4.333333333333333</v>
      </c>
      <c r="L77" s="4">
        <v>4.4000000000000004</v>
      </c>
      <c r="M77" s="4">
        <v>4.8</v>
      </c>
      <c r="N77" s="4">
        <f>(4.8+4.6)/2</f>
        <v>4.6999999999999993</v>
      </c>
      <c r="O77" s="5">
        <f t="shared" si="6"/>
        <v>4.551388888888888</v>
      </c>
    </row>
    <row r="78" spans="1:15" x14ac:dyDescent="0.25">
      <c r="A78" s="4">
        <v>7</v>
      </c>
      <c r="B78" s="5" t="s">
        <v>40</v>
      </c>
      <c r="C78" s="4">
        <v>4.8</v>
      </c>
      <c r="D78" s="4">
        <v>4.5999999999999996</v>
      </c>
      <c r="E78" s="4">
        <v>4.8</v>
      </c>
      <c r="F78" s="4">
        <v>4.8</v>
      </c>
      <c r="G78" s="4">
        <v>4.7</v>
      </c>
      <c r="H78" s="4">
        <v>4.55</v>
      </c>
      <c r="I78" s="4">
        <f>(4.9+4.7+4.7)/3</f>
        <v>4.7666666666666666</v>
      </c>
      <c r="J78" s="4">
        <v>4.5</v>
      </c>
      <c r="K78" s="4">
        <f>(4+4.1+4.4)/3</f>
        <v>4.166666666666667</v>
      </c>
      <c r="L78" s="4">
        <v>4.5999999999999996</v>
      </c>
      <c r="M78" s="4">
        <v>4.8</v>
      </c>
      <c r="N78" s="4">
        <f>(4.8+4.7)/2</f>
        <v>4.75</v>
      </c>
      <c r="O78" s="5">
        <f t="shared" si="6"/>
        <v>4.6527777777777777</v>
      </c>
    </row>
  </sheetData>
  <mergeCells count="31">
    <mergeCell ref="O70:O71"/>
    <mergeCell ref="O5:O6"/>
    <mergeCell ref="O18:O19"/>
    <mergeCell ref="O31:O32"/>
    <mergeCell ref="O44:O45"/>
    <mergeCell ref="O57:O58"/>
    <mergeCell ref="B68:N68"/>
    <mergeCell ref="A70:A71"/>
    <mergeCell ref="B70:B71"/>
    <mergeCell ref="D70:N70"/>
    <mergeCell ref="C5:N5"/>
    <mergeCell ref="C18:N18"/>
    <mergeCell ref="C31:N31"/>
    <mergeCell ref="B42:N42"/>
    <mergeCell ref="A44:A45"/>
    <mergeCell ref="B44:B45"/>
    <mergeCell ref="D44:N44"/>
    <mergeCell ref="B55:N55"/>
    <mergeCell ref="A57:A58"/>
    <mergeCell ref="B57:B58"/>
    <mergeCell ref="D57:N57"/>
    <mergeCell ref="A18:A19"/>
    <mergeCell ref="B18:B19"/>
    <mergeCell ref="B29:N29"/>
    <mergeCell ref="A31:A32"/>
    <mergeCell ref="B31:B32"/>
    <mergeCell ref="A1:N1"/>
    <mergeCell ref="B3:N3"/>
    <mergeCell ref="A5:A6"/>
    <mergeCell ref="B5:B6"/>
    <mergeCell ref="B16:N1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80" zoomScaleNormal="80" workbookViewId="0">
      <selection activeCell="R16" sqref="R16"/>
    </sheetView>
  </sheetViews>
  <sheetFormatPr defaultRowHeight="15.75" x14ac:dyDescent="0.25"/>
  <cols>
    <col min="1" max="1" width="5.140625" style="1" customWidth="1"/>
    <col min="2" max="2" width="34.140625" style="1" customWidth="1"/>
    <col min="3" max="3" width="8.7109375" style="6" customWidth="1"/>
    <col min="4" max="14" width="9.140625" style="6"/>
    <col min="15" max="15" width="16" style="1" customWidth="1"/>
    <col min="16" max="16384" width="9.140625" style="1"/>
  </cols>
  <sheetData>
    <row r="1" spans="1:15" ht="18.75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5" ht="20.100000000000001" customHeight="1" x14ac:dyDescent="0.25">
      <c r="A3" s="14" t="s">
        <v>0</v>
      </c>
      <c r="B3" s="14" t="s">
        <v>11</v>
      </c>
      <c r="C3" s="14" t="s">
        <v>12</v>
      </c>
      <c r="D3" s="14"/>
      <c r="E3" s="14"/>
      <c r="F3" s="14"/>
      <c r="G3" s="14"/>
      <c r="H3" s="14"/>
      <c r="I3" s="14"/>
      <c r="J3" s="14"/>
      <c r="K3" s="14"/>
      <c r="L3" s="14"/>
      <c r="M3" s="10"/>
      <c r="N3" s="10"/>
      <c r="O3" s="19" t="s">
        <v>32</v>
      </c>
    </row>
    <row r="4" spans="1:15" ht="20.100000000000001" customHeight="1" x14ac:dyDescent="0.25">
      <c r="A4" s="14"/>
      <c r="B4" s="14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0">
        <v>12</v>
      </c>
      <c r="O4" s="14"/>
    </row>
    <row r="5" spans="1:15" ht="20.100000000000001" customHeight="1" x14ac:dyDescent="0.25">
      <c r="A5" s="8">
        <v>1</v>
      </c>
      <c r="B5" s="9" t="s">
        <v>13</v>
      </c>
      <c r="C5" s="4">
        <v>2.7</v>
      </c>
      <c r="D5" s="4">
        <v>2.7</v>
      </c>
      <c r="E5" s="4">
        <v>2.1</v>
      </c>
      <c r="F5" s="4">
        <v>4.0999999999999996</v>
      </c>
      <c r="G5" s="4">
        <v>4.0999999999999996</v>
      </c>
      <c r="H5" s="4">
        <f>(3.6+4.4)/2</f>
        <v>4</v>
      </c>
      <c r="I5" s="4">
        <f>(4.2+4+4.5)/3</f>
        <v>4.2333333333333334</v>
      </c>
      <c r="J5" s="4">
        <v>3.9</v>
      </c>
      <c r="K5" s="4">
        <f>(3.9+3.8+4.5)/3</f>
        <v>4.0666666666666664</v>
      </c>
      <c r="L5" s="4">
        <v>3.7</v>
      </c>
      <c r="M5" s="4">
        <v>4.2</v>
      </c>
      <c r="N5" s="4">
        <f>(4.8+4.3)/2</f>
        <v>4.55</v>
      </c>
      <c r="O5" s="4">
        <f>SUM(C5:N5)/12</f>
        <v>3.6958333333333333</v>
      </c>
    </row>
    <row r="6" spans="1:15" ht="20.100000000000001" customHeight="1" x14ac:dyDescent="0.25">
      <c r="A6" s="8">
        <v>2</v>
      </c>
      <c r="B6" s="9" t="s">
        <v>14</v>
      </c>
      <c r="C6" s="4">
        <v>4.0999999999999996</v>
      </c>
      <c r="D6" s="4">
        <v>4.0999999999999996</v>
      </c>
      <c r="E6" s="4">
        <v>4.3</v>
      </c>
      <c r="F6" s="4">
        <v>4.3</v>
      </c>
      <c r="G6" s="4">
        <v>4.2</v>
      </c>
      <c r="H6" s="4">
        <f>(3.9+4.4)/2</f>
        <v>4.1500000000000004</v>
      </c>
      <c r="I6" s="4">
        <f>(4.3+4+4.5)/3</f>
        <v>4.2666666666666666</v>
      </c>
      <c r="J6" s="4">
        <v>4.4000000000000004</v>
      </c>
      <c r="K6" s="4">
        <f>(3.9+3.9+4.4)/3</f>
        <v>4.0666666666666664</v>
      </c>
      <c r="L6" s="4">
        <v>3.6</v>
      </c>
      <c r="M6" s="4">
        <v>4.0999999999999996</v>
      </c>
      <c r="N6" s="4">
        <f>(4.8+4.4)/2</f>
        <v>4.5999999999999996</v>
      </c>
      <c r="O6" s="4">
        <f>SUM(C6:N6)/12</f>
        <v>4.1819444444444445</v>
      </c>
    </row>
    <row r="7" spans="1:15" ht="20.100000000000001" customHeight="1" x14ac:dyDescent="0.25">
      <c r="A7" s="8">
        <v>3</v>
      </c>
      <c r="B7" s="9" t="s">
        <v>15</v>
      </c>
      <c r="C7" s="4">
        <v>3.9</v>
      </c>
      <c r="D7" s="4">
        <v>4.2</v>
      </c>
      <c r="E7" s="4">
        <v>4.3</v>
      </c>
      <c r="F7" s="4">
        <v>4.0999999999999996</v>
      </c>
      <c r="G7" s="4">
        <v>4.2</v>
      </c>
      <c r="H7" s="4">
        <f>(3.8+4.6)/2</f>
        <v>4.1999999999999993</v>
      </c>
      <c r="I7" s="4">
        <f>(4.3+4.3+4.7)/3</f>
        <v>4.4333333333333336</v>
      </c>
      <c r="J7" s="4">
        <v>4.3</v>
      </c>
      <c r="K7" s="4">
        <f>(4+4+4.6)/3</f>
        <v>4.2</v>
      </c>
      <c r="L7" s="4">
        <v>3.7</v>
      </c>
      <c r="M7" s="4">
        <v>4.3</v>
      </c>
      <c r="N7" s="4">
        <f>(4.6+4.4)/2</f>
        <v>4.5</v>
      </c>
      <c r="O7" s="4">
        <f>SUM(C7:N7)/12</f>
        <v>4.1944444444444446</v>
      </c>
    </row>
    <row r="8" spans="1:15" ht="20.100000000000001" customHeight="1" x14ac:dyDescent="0.25">
      <c r="A8" s="8">
        <v>4</v>
      </c>
      <c r="B8" s="9" t="s">
        <v>16</v>
      </c>
      <c r="C8" s="4">
        <v>3.8</v>
      </c>
      <c r="D8" s="4">
        <v>3.9</v>
      </c>
      <c r="E8" s="4">
        <v>3.7</v>
      </c>
      <c r="F8" s="4">
        <v>4.2</v>
      </c>
      <c r="G8" s="4">
        <v>4.2</v>
      </c>
      <c r="H8" s="4">
        <f>(3.8+4.3)/2</f>
        <v>4.05</v>
      </c>
      <c r="I8" s="4">
        <v>4</v>
      </c>
      <c r="J8" s="4">
        <v>3.9</v>
      </c>
      <c r="K8" s="4">
        <f>(3.7+3.8+4.3)/3</f>
        <v>3.9333333333333336</v>
      </c>
      <c r="L8" s="4">
        <v>3.6</v>
      </c>
      <c r="M8" s="4">
        <v>3.8</v>
      </c>
      <c r="N8" s="4">
        <f>(4.8+4.6)/2</f>
        <v>4.6999999999999993</v>
      </c>
      <c r="O8" s="4">
        <f>SUM(C8:N8)/12</f>
        <v>3.9819444444444443</v>
      </c>
    </row>
    <row r="9" spans="1:15" ht="20.100000000000001" customHeight="1" x14ac:dyDescent="0.25">
      <c r="A9" s="8">
        <v>5</v>
      </c>
      <c r="B9" s="9" t="s">
        <v>17</v>
      </c>
      <c r="C9" s="4">
        <v>4.5</v>
      </c>
      <c r="D9" s="4">
        <v>4.4000000000000004</v>
      </c>
      <c r="E9" s="4">
        <v>4.5</v>
      </c>
      <c r="F9" s="4">
        <v>4.4000000000000004</v>
      </c>
      <c r="G9" s="4">
        <v>4.3</v>
      </c>
      <c r="H9" s="4">
        <f>(3.3+4.7)/2</f>
        <v>4</v>
      </c>
      <c r="I9" s="4">
        <f>(4.6+4+4.7)/3</f>
        <v>4.4333333333333336</v>
      </c>
      <c r="J9" s="4">
        <v>4.5</v>
      </c>
      <c r="K9" s="4">
        <f>(4+4.2+4.8)/3</f>
        <v>4.333333333333333</v>
      </c>
      <c r="L9" s="4">
        <v>3.6</v>
      </c>
      <c r="M9" s="4">
        <v>4.5999999999999996</v>
      </c>
      <c r="N9" s="4">
        <f>(5+4.3)/2</f>
        <v>4.6500000000000004</v>
      </c>
      <c r="O9" s="4">
        <f>SUM(C9:N9)/12</f>
        <v>4.3513888888888888</v>
      </c>
    </row>
  </sheetData>
  <mergeCells count="5">
    <mergeCell ref="A1:N1"/>
    <mergeCell ref="A3:A4"/>
    <mergeCell ref="B3:B4"/>
    <mergeCell ref="C3:L3"/>
    <mergeCell ref="O3:O4"/>
  </mergeCells>
  <pageMargins left="0.51181102362204722" right="0.9055118110236221" top="0.55118110236220474" bottom="0.55118110236220474" header="0.31496062992125984" footer="0.31496062992125984"/>
  <pageSetup paperSize="5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view="pageBreakPreview" topLeftCell="A82" zoomScale="60" zoomScaleNormal="100" workbookViewId="0">
      <selection activeCell="Q5" sqref="Q5"/>
    </sheetView>
  </sheetViews>
  <sheetFormatPr defaultRowHeight="15.75" x14ac:dyDescent="0.25"/>
  <cols>
    <col min="1" max="1" width="5" style="6" customWidth="1"/>
    <col min="2" max="2" width="42.42578125" style="1" customWidth="1"/>
    <col min="3" max="3" width="7.7109375" style="1" customWidth="1"/>
    <col min="4" max="14" width="7.7109375" style="6" customWidth="1"/>
    <col min="15" max="15" width="14" style="1" customWidth="1"/>
    <col min="16" max="16384" width="9.140625" style="1"/>
  </cols>
  <sheetData>
    <row r="1" spans="1:15" ht="20.25" x14ac:dyDescent="0.25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2" t="s">
        <v>26</v>
      </c>
      <c r="B3" s="17" t="s">
        <v>20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5" x14ac:dyDescent="0.25">
      <c r="A5" s="14" t="s">
        <v>0</v>
      </c>
      <c r="B5" s="14" t="s">
        <v>1</v>
      </c>
      <c r="C5" s="20" t="s">
        <v>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3" t="s">
        <v>32</v>
      </c>
    </row>
    <row r="6" spans="1:15" x14ac:dyDescent="0.25">
      <c r="A6" s="14"/>
      <c r="B6" s="14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24"/>
    </row>
    <row r="7" spans="1:15" x14ac:dyDescent="0.25">
      <c r="A7" s="4">
        <v>1</v>
      </c>
      <c r="B7" s="5" t="s">
        <v>41</v>
      </c>
      <c r="C7" s="4">
        <v>3.88</v>
      </c>
      <c r="D7" s="4">
        <v>4.5</v>
      </c>
      <c r="E7" s="4">
        <v>4.13</v>
      </c>
      <c r="F7" s="4">
        <v>4.3</v>
      </c>
      <c r="G7" s="4">
        <v>4.0599999999999996</v>
      </c>
      <c r="H7" s="4">
        <v>3.92</v>
      </c>
      <c r="I7" s="4">
        <v>4.46</v>
      </c>
      <c r="J7" s="4">
        <v>3.78</v>
      </c>
      <c r="K7" s="4">
        <v>4.67</v>
      </c>
      <c r="L7" s="4">
        <v>4.33</v>
      </c>
      <c r="M7" s="4">
        <v>3.53</v>
      </c>
      <c r="N7" s="4">
        <v>3.5</v>
      </c>
      <c r="O7" s="5">
        <f>SUM(C7:N7)/12</f>
        <v>4.0883333333333338</v>
      </c>
    </row>
    <row r="8" spans="1:15" x14ac:dyDescent="0.25">
      <c r="A8" s="4">
        <v>2</v>
      </c>
      <c r="B8" s="5" t="s">
        <v>42</v>
      </c>
      <c r="C8" s="4">
        <v>3.32</v>
      </c>
      <c r="D8" s="4">
        <v>4.33</v>
      </c>
      <c r="E8" s="4" t="s">
        <v>53</v>
      </c>
      <c r="F8" s="4">
        <v>4.2</v>
      </c>
      <c r="G8" s="4">
        <v>4.1100000000000003</v>
      </c>
      <c r="H8" s="4">
        <v>4.21</v>
      </c>
      <c r="I8" s="4">
        <v>4.49</v>
      </c>
      <c r="J8" s="4">
        <v>4.13</v>
      </c>
      <c r="K8" s="4">
        <v>4.78</v>
      </c>
      <c r="L8" s="4">
        <v>4.5</v>
      </c>
      <c r="M8" s="4">
        <v>4.2300000000000004</v>
      </c>
      <c r="N8" s="4">
        <v>3.75</v>
      </c>
      <c r="O8" s="5">
        <f t="shared" ref="O8:O18" si="0">SUM(C8:N8)/12</f>
        <v>3.8374999999999999</v>
      </c>
    </row>
    <row r="9" spans="1:15" x14ac:dyDescent="0.25">
      <c r="A9" s="4">
        <v>3</v>
      </c>
      <c r="B9" s="5" t="s">
        <v>43</v>
      </c>
      <c r="C9" s="4">
        <v>3.89</v>
      </c>
      <c r="D9" s="4">
        <v>4.5</v>
      </c>
      <c r="E9" s="4">
        <v>4.38</v>
      </c>
      <c r="F9" s="4">
        <v>4.25</v>
      </c>
      <c r="G9" s="4">
        <v>4.1100000000000003</v>
      </c>
      <c r="H9" s="4">
        <v>4.25</v>
      </c>
      <c r="I9" s="6">
        <v>4.17</v>
      </c>
      <c r="J9" s="4">
        <v>3.94</v>
      </c>
      <c r="K9" s="6">
        <v>4.72</v>
      </c>
      <c r="L9" s="4">
        <v>4.42</v>
      </c>
      <c r="M9" s="4">
        <v>4.17</v>
      </c>
      <c r="N9" s="4">
        <v>3.75</v>
      </c>
      <c r="O9" s="5">
        <f t="shared" si="0"/>
        <v>4.2124999999999995</v>
      </c>
    </row>
    <row r="10" spans="1:15" x14ac:dyDescent="0.25">
      <c r="A10" s="4">
        <v>4</v>
      </c>
      <c r="B10" s="5" t="s">
        <v>44</v>
      </c>
      <c r="C10" s="4">
        <v>4.2300000000000004</v>
      </c>
      <c r="D10" s="4">
        <v>4.5599999999999996</v>
      </c>
      <c r="E10" s="4">
        <v>4.4000000000000004</v>
      </c>
      <c r="F10" s="4">
        <v>3.9</v>
      </c>
      <c r="G10" s="4">
        <v>4.1399999999999997</v>
      </c>
      <c r="H10" s="4">
        <v>4.08</v>
      </c>
      <c r="I10" s="4">
        <v>4.37</v>
      </c>
      <c r="J10" s="4">
        <v>4.1900000000000004</v>
      </c>
      <c r="K10" s="4">
        <v>4.72</v>
      </c>
      <c r="L10" s="4">
        <v>4.25</v>
      </c>
      <c r="M10" s="4">
        <v>3.93</v>
      </c>
      <c r="N10" s="6">
        <v>3.81</v>
      </c>
      <c r="O10" s="5">
        <f t="shared" si="0"/>
        <v>4.2150000000000007</v>
      </c>
    </row>
    <row r="11" spans="1:15" x14ac:dyDescent="0.25">
      <c r="A11" s="4">
        <v>5</v>
      </c>
      <c r="B11" s="5" t="s">
        <v>45</v>
      </c>
      <c r="C11" s="4">
        <v>4.08</v>
      </c>
      <c r="D11" s="4">
        <v>4.78</v>
      </c>
      <c r="E11" s="4">
        <v>4.5</v>
      </c>
      <c r="F11" s="4">
        <v>4.45</v>
      </c>
      <c r="G11" s="4">
        <v>4.37</v>
      </c>
      <c r="H11" s="4">
        <v>4.42</v>
      </c>
      <c r="I11" s="4">
        <v>4.46</v>
      </c>
      <c r="J11" s="4">
        <v>4.34</v>
      </c>
      <c r="K11" s="4">
        <v>4.72</v>
      </c>
      <c r="L11" s="4">
        <v>4.5</v>
      </c>
      <c r="M11" s="4">
        <v>4.37</v>
      </c>
      <c r="N11" s="4">
        <v>4.4400000000000004</v>
      </c>
      <c r="O11" s="5">
        <f t="shared" si="0"/>
        <v>4.4524999999999997</v>
      </c>
    </row>
    <row r="12" spans="1:15" x14ac:dyDescent="0.25">
      <c r="A12" s="4">
        <v>6</v>
      </c>
      <c r="B12" s="5" t="s">
        <v>46</v>
      </c>
      <c r="C12" s="4">
        <v>4.2699999999999996</v>
      </c>
      <c r="D12" s="4">
        <v>4.78</v>
      </c>
      <c r="E12" s="4">
        <v>4.59</v>
      </c>
      <c r="F12" s="4">
        <v>4.45</v>
      </c>
      <c r="G12" s="4">
        <v>4.29</v>
      </c>
      <c r="H12" s="4">
        <v>4.29</v>
      </c>
      <c r="I12" s="4">
        <v>4.26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 t="shared" si="0"/>
        <v>2.5775000000000001</v>
      </c>
    </row>
    <row r="13" spans="1:15" x14ac:dyDescent="0.25">
      <c r="A13" s="4">
        <v>7</v>
      </c>
      <c r="B13" s="5" t="s">
        <v>47</v>
      </c>
      <c r="C13" s="4">
        <v>3.71</v>
      </c>
      <c r="D13" s="4">
        <v>4.78</v>
      </c>
      <c r="E13" s="4">
        <v>4.6500000000000004</v>
      </c>
      <c r="F13" s="4">
        <v>4.55</v>
      </c>
      <c r="G13" s="4">
        <v>4.2</v>
      </c>
      <c r="H13" s="4">
        <v>4.17</v>
      </c>
      <c r="I13" s="4">
        <v>4.57</v>
      </c>
      <c r="J13" s="4">
        <v>4.25</v>
      </c>
      <c r="K13" s="4">
        <v>4.83</v>
      </c>
      <c r="L13" s="4">
        <v>4.5</v>
      </c>
      <c r="M13" s="4">
        <v>4.63</v>
      </c>
      <c r="N13" s="4">
        <v>4.63</v>
      </c>
      <c r="O13" s="5">
        <f t="shared" si="0"/>
        <v>4.4558333333333335</v>
      </c>
    </row>
    <row r="14" spans="1:15" x14ac:dyDescent="0.25">
      <c r="A14" s="4">
        <v>8</v>
      </c>
      <c r="B14" s="5" t="s">
        <v>48</v>
      </c>
      <c r="C14" s="4">
        <v>4.1500000000000004</v>
      </c>
      <c r="D14" s="4">
        <v>4.78</v>
      </c>
      <c r="E14" s="4">
        <v>4.75</v>
      </c>
      <c r="F14" s="4">
        <v>4.55</v>
      </c>
      <c r="G14" s="4">
        <v>4.29</v>
      </c>
      <c r="H14" s="4">
        <v>4.38</v>
      </c>
      <c r="I14" s="4">
        <v>4.49</v>
      </c>
      <c r="J14" s="4">
        <v>4.41</v>
      </c>
      <c r="K14" s="4">
        <v>4.78</v>
      </c>
      <c r="L14" s="4">
        <v>4.58</v>
      </c>
      <c r="M14" s="4">
        <v>4.53</v>
      </c>
      <c r="N14" s="4">
        <v>4.25</v>
      </c>
      <c r="O14" s="5">
        <f t="shared" si="0"/>
        <v>4.4950000000000001</v>
      </c>
    </row>
    <row r="15" spans="1:15" x14ac:dyDescent="0.25">
      <c r="A15" s="4">
        <v>9</v>
      </c>
      <c r="B15" s="5" t="s">
        <v>49</v>
      </c>
      <c r="C15" s="4">
        <v>3.77</v>
      </c>
      <c r="D15" s="4">
        <v>4.47</v>
      </c>
      <c r="E15" s="4">
        <v>4.3499999999999996</v>
      </c>
      <c r="F15" s="4">
        <v>4.2</v>
      </c>
      <c r="G15" s="4">
        <v>4.0599999999999996</v>
      </c>
      <c r="H15" s="4">
        <v>4.08</v>
      </c>
      <c r="I15" s="4">
        <v>4.0599999999999996</v>
      </c>
      <c r="J15" s="4">
        <v>4.25</v>
      </c>
      <c r="K15" s="4">
        <v>4.78</v>
      </c>
      <c r="L15" s="4">
        <v>4.33</v>
      </c>
      <c r="M15" s="4">
        <v>4.3</v>
      </c>
      <c r="N15" s="4">
        <v>4.13</v>
      </c>
      <c r="O15" s="5">
        <f>SUM(C15:N15)/12</f>
        <v>4.2316666666666665</v>
      </c>
    </row>
    <row r="16" spans="1:15" x14ac:dyDescent="0.25">
      <c r="A16" s="4">
        <v>10</v>
      </c>
      <c r="B16" s="5" t="s">
        <v>50</v>
      </c>
      <c r="C16" s="4">
        <v>4.26</v>
      </c>
      <c r="D16" s="4">
        <v>4.83</v>
      </c>
      <c r="E16" s="4">
        <v>4.75</v>
      </c>
      <c r="F16" s="4">
        <v>4.6500000000000004</v>
      </c>
      <c r="G16" s="4">
        <v>4.43</v>
      </c>
      <c r="H16" s="4">
        <v>4.54</v>
      </c>
      <c r="I16" s="4">
        <v>4.6900000000000004</v>
      </c>
      <c r="J16" s="4">
        <v>4.5</v>
      </c>
      <c r="K16" s="4">
        <v>4.83</v>
      </c>
      <c r="L16" s="4">
        <v>4.58</v>
      </c>
      <c r="M16" s="4">
        <v>4.7300000000000004</v>
      </c>
      <c r="N16" s="4">
        <v>4.5</v>
      </c>
      <c r="O16" s="5">
        <f t="shared" si="0"/>
        <v>4.607499999999999</v>
      </c>
    </row>
    <row r="17" spans="1:15" x14ac:dyDescent="0.25">
      <c r="A17" s="4">
        <v>11</v>
      </c>
      <c r="B17" s="5" t="s">
        <v>51</v>
      </c>
      <c r="C17" s="4">
        <v>4.33</v>
      </c>
      <c r="D17" s="4">
        <v>4.78</v>
      </c>
      <c r="E17" s="4">
        <v>4.63</v>
      </c>
      <c r="F17" s="4">
        <v>4.63</v>
      </c>
      <c r="G17" s="4">
        <v>4.46</v>
      </c>
      <c r="H17" s="4">
        <v>4.75</v>
      </c>
      <c r="I17" s="4">
        <v>4.57</v>
      </c>
      <c r="J17" s="4">
        <v>4.5</v>
      </c>
      <c r="K17" s="4">
        <v>4.72</v>
      </c>
      <c r="L17" s="4">
        <v>4.5</v>
      </c>
      <c r="M17" s="4">
        <v>4.5999999999999996</v>
      </c>
      <c r="N17" s="4">
        <v>4.38</v>
      </c>
      <c r="O17" s="5">
        <f t="shared" si="0"/>
        <v>4.5708333333333337</v>
      </c>
    </row>
    <row r="18" spans="1:15" x14ac:dyDescent="0.25">
      <c r="A18" s="4">
        <v>12</v>
      </c>
      <c r="B18" s="5" t="s">
        <v>52</v>
      </c>
      <c r="C18" s="4">
        <v>3.5</v>
      </c>
      <c r="D18" s="4">
        <v>4.53</v>
      </c>
      <c r="E18" s="4">
        <v>4.6900000000000004</v>
      </c>
      <c r="F18" s="4">
        <v>4.63</v>
      </c>
      <c r="G18" s="4">
        <v>4.4000000000000004</v>
      </c>
      <c r="H18" s="4">
        <v>4.13</v>
      </c>
      <c r="I18" s="4">
        <v>4.37</v>
      </c>
      <c r="J18" s="4">
        <v>4.3099999999999996</v>
      </c>
      <c r="K18" s="4">
        <v>4.67</v>
      </c>
      <c r="L18" s="4">
        <v>4.42</v>
      </c>
      <c r="M18" s="4">
        <v>4.5</v>
      </c>
      <c r="N18" s="4">
        <v>4.5599999999999996</v>
      </c>
      <c r="O18" s="5">
        <f t="shared" si="0"/>
        <v>4.392500000000001</v>
      </c>
    </row>
    <row r="19" spans="1:15" x14ac:dyDescent="0.25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 x14ac:dyDescent="0.25">
      <c r="A21" s="12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5">
      <c r="A22" s="2" t="s">
        <v>27</v>
      </c>
      <c r="B22" s="17" t="s">
        <v>21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4" spans="1:15" x14ac:dyDescent="0.25">
      <c r="A24" s="14" t="s">
        <v>0</v>
      </c>
      <c r="B24" s="14" t="s">
        <v>1</v>
      </c>
      <c r="C24" s="20" t="s">
        <v>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3" t="s">
        <v>32</v>
      </c>
    </row>
    <row r="25" spans="1:15" x14ac:dyDescent="0.25">
      <c r="A25" s="14"/>
      <c r="B25" s="14"/>
      <c r="C25" s="11">
        <v>1</v>
      </c>
      <c r="D25" s="11">
        <v>2</v>
      </c>
      <c r="E25" s="11">
        <v>3</v>
      </c>
      <c r="F25" s="11">
        <v>4</v>
      </c>
      <c r="G25" s="11">
        <v>5</v>
      </c>
      <c r="H25" s="11">
        <v>6</v>
      </c>
      <c r="I25" s="11">
        <v>7</v>
      </c>
      <c r="J25" s="11">
        <v>8</v>
      </c>
      <c r="K25" s="11">
        <v>9</v>
      </c>
      <c r="L25" s="11">
        <v>10</v>
      </c>
      <c r="M25" s="11">
        <v>11</v>
      </c>
      <c r="N25" s="11">
        <v>12</v>
      </c>
      <c r="O25" s="24"/>
    </row>
    <row r="26" spans="1:15" x14ac:dyDescent="0.25">
      <c r="A26" s="4">
        <v>1</v>
      </c>
      <c r="B26" s="5" t="s">
        <v>41</v>
      </c>
      <c r="C26" s="4">
        <v>4.7699999999999996</v>
      </c>
      <c r="D26" s="4">
        <v>4.8899999999999997</v>
      </c>
      <c r="E26" s="4">
        <v>4.8</v>
      </c>
      <c r="F26" s="4">
        <v>4.6500000000000004</v>
      </c>
      <c r="G26" s="4">
        <v>4.74</v>
      </c>
      <c r="H26" s="4">
        <v>4.63</v>
      </c>
      <c r="I26" s="4">
        <v>4.46</v>
      </c>
      <c r="J26" s="4">
        <v>4.3099999999999996</v>
      </c>
      <c r="K26" s="4">
        <v>4.72</v>
      </c>
      <c r="L26" s="4">
        <v>4.83</v>
      </c>
      <c r="M26" s="4">
        <v>4.13</v>
      </c>
      <c r="N26" s="4">
        <v>4.4400000000000004</v>
      </c>
      <c r="O26" s="5">
        <f>SUM(C26:N26)/12</f>
        <v>4.6141666666666667</v>
      </c>
    </row>
    <row r="27" spans="1:15" x14ac:dyDescent="0.25">
      <c r="A27" s="4">
        <v>2</v>
      </c>
      <c r="B27" s="5" t="s">
        <v>42</v>
      </c>
      <c r="C27" s="4">
        <v>3.96</v>
      </c>
      <c r="D27" s="4">
        <v>4.5</v>
      </c>
      <c r="E27" s="4">
        <v>4.58</v>
      </c>
      <c r="F27" s="4">
        <v>4.45</v>
      </c>
      <c r="G27" s="4">
        <v>4.71</v>
      </c>
      <c r="H27" s="4">
        <v>4.58</v>
      </c>
      <c r="I27" s="4">
        <v>4.63</v>
      </c>
      <c r="J27" s="4">
        <v>4.41</v>
      </c>
      <c r="K27" s="4">
        <v>4.72</v>
      </c>
      <c r="L27" s="4">
        <v>4.75</v>
      </c>
      <c r="M27" s="4">
        <v>4.4000000000000004</v>
      </c>
      <c r="N27" s="4">
        <v>4.63</v>
      </c>
      <c r="O27" s="5">
        <f t="shared" ref="O27:O37" si="1">SUM(C27:N27)/12</f>
        <v>4.5266666666666664</v>
      </c>
    </row>
    <row r="28" spans="1:15" x14ac:dyDescent="0.25">
      <c r="A28" s="4">
        <v>3</v>
      </c>
      <c r="B28" s="5" t="s">
        <v>43</v>
      </c>
      <c r="C28" s="4">
        <v>4.04</v>
      </c>
      <c r="D28" s="4">
        <v>4.3899999999999997</v>
      </c>
      <c r="E28" s="4">
        <v>4.46</v>
      </c>
      <c r="F28" s="4">
        <v>4.4000000000000004</v>
      </c>
      <c r="G28" s="4">
        <v>4.5999999999999996</v>
      </c>
      <c r="H28" s="4">
        <v>4.25</v>
      </c>
      <c r="I28" s="6">
        <v>4.2</v>
      </c>
      <c r="J28" s="4">
        <v>4.34</v>
      </c>
      <c r="K28" s="4">
        <v>4.72</v>
      </c>
      <c r="L28" s="4">
        <v>4.5</v>
      </c>
      <c r="M28" s="4">
        <v>4.2699999999999996</v>
      </c>
      <c r="N28" s="4">
        <v>4.5</v>
      </c>
      <c r="O28" s="5">
        <f t="shared" si="1"/>
        <v>4.3891666666666671</v>
      </c>
    </row>
    <row r="29" spans="1:15" x14ac:dyDescent="0.25">
      <c r="A29" s="4">
        <v>4</v>
      </c>
      <c r="B29" s="5" t="s">
        <v>44</v>
      </c>
      <c r="C29" s="4">
        <v>4.4800000000000004</v>
      </c>
      <c r="D29" s="4">
        <v>4.67</v>
      </c>
      <c r="E29" s="4">
        <v>4.74</v>
      </c>
      <c r="F29" s="4">
        <v>4.2</v>
      </c>
      <c r="G29" s="4">
        <v>4.63</v>
      </c>
      <c r="H29" s="4">
        <v>4.42</v>
      </c>
      <c r="I29" s="4">
        <v>4.49</v>
      </c>
      <c r="J29" s="4">
        <v>4.38</v>
      </c>
      <c r="K29" s="4">
        <v>4.83</v>
      </c>
      <c r="L29" s="4">
        <v>4.75</v>
      </c>
      <c r="M29" s="4">
        <v>4.4000000000000004</v>
      </c>
      <c r="N29" s="4">
        <v>4.5599999999999996</v>
      </c>
      <c r="O29" s="5">
        <f t="shared" si="1"/>
        <v>4.5458333333333334</v>
      </c>
    </row>
    <row r="30" spans="1:15" x14ac:dyDescent="0.25">
      <c r="A30" s="4">
        <v>5</v>
      </c>
      <c r="B30" s="5" t="s">
        <v>45</v>
      </c>
      <c r="C30" s="4">
        <v>4.1100000000000003</v>
      </c>
      <c r="D30" s="4">
        <v>4.5</v>
      </c>
      <c r="E30" s="4">
        <v>4.5999999999999996</v>
      </c>
      <c r="F30" s="4">
        <v>4.5999999999999996</v>
      </c>
      <c r="G30" s="4">
        <v>4.57</v>
      </c>
      <c r="H30" s="6">
        <v>4.42</v>
      </c>
      <c r="I30" s="4">
        <v>4.37</v>
      </c>
      <c r="J30" s="4">
        <v>4.38</v>
      </c>
      <c r="K30" s="4">
        <v>4.72</v>
      </c>
      <c r="L30" s="4">
        <v>4.58</v>
      </c>
      <c r="M30" s="4">
        <v>4.57</v>
      </c>
      <c r="N30" s="4">
        <v>4.75</v>
      </c>
      <c r="O30" s="5">
        <f t="shared" si="1"/>
        <v>4.5141666666666662</v>
      </c>
    </row>
    <row r="31" spans="1:15" x14ac:dyDescent="0.25">
      <c r="A31" s="4">
        <v>6</v>
      </c>
      <c r="B31" s="5" t="s">
        <v>46</v>
      </c>
      <c r="C31" s="4">
        <v>4.33</v>
      </c>
      <c r="D31" s="4">
        <v>4.4400000000000004</v>
      </c>
      <c r="E31" s="4">
        <v>4.62</v>
      </c>
      <c r="F31" s="4">
        <v>4.5999999999999996</v>
      </c>
      <c r="G31" s="4">
        <v>4.66</v>
      </c>
      <c r="H31" s="4">
        <v>4.29</v>
      </c>
      <c r="I31" s="4">
        <v>4.21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5">
        <f t="shared" si="1"/>
        <v>2.5958333333333337</v>
      </c>
    </row>
    <row r="32" spans="1:15" ht="15.75" customHeight="1" x14ac:dyDescent="0.25">
      <c r="A32" s="4">
        <v>7</v>
      </c>
      <c r="B32" s="5" t="s">
        <v>47</v>
      </c>
      <c r="C32" s="4">
        <v>4.13</v>
      </c>
      <c r="D32" s="4">
        <v>4.6100000000000003</v>
      </c>
      <c r="E32" s="4">
        <v>4.68</v>
      </c>
      <c r="F32" s="4">
        <v>4.7</v>
      </c>
      <c r="G32" s="4">
        <v>4.54</v>
      </c>
      <c r="H32" s="4">
        <v>4.5</v>
      </c>
      <c r="I32" s="4">
        <v>4.49</v>
      </c>
      <c r="J32" s="4">
        <v>4.25</v>
      </c>
      <c r="K32" s="4">
        <v>4.83</v>
      </c>
      <c r="L32" s="4">
        <v>4.67</v>
      </c>
      <c r="M32" s="4">
        <v>4.5999999999999996</v>
      </c>
      <c r="N32" s="4">
        <v>4.75</v>
      </c>
      <c r="O32" s="5">
        <f t="shared" si="1"/>
        <v>4.5625</v>
      </c>
    </row>
    <row r="33" spans="1:15" x14ac:dyDescent="0.25">
      <c r="A33" s="4">
        <v>8</v>
      </c>
      <c r="B33" s="5" t="s">
        <v>48</v>
      </c>
      <c r="C33" s="4">
        <v>4.58</v>
      </c>
      <c r="D33" s="4">
        <v>4.78</v>
      </c>
      <c r="E33" s="4">
        <v>4.78</v>
      </c>
      <c r="F33" s="4">
        <v>4.6500000000000004</v>
      </c>
      <c r="G33" s="4">
        <v>4.57</v>
      </c>
      <c r="H33" s="4">
        <v>4.54</v>
      </c>
      <c r="I33" s="4">
        <v>4.5999999999999996</v>
      </c>
      <c r="J33" s="4">
        <v>4.5</v>
      </c>
      <c r="K33" s="4">
        <v>4.78</v>
      </c>
      <c r="L33" s="4">
        <v>4.75</v>
      </c>
      <c r="M33" s="4">
        <v>4.57</v>
      </c>
      <c r="N33" s="4">
        <v>4.75</v>
      </c>
      <c r="O33" s="5">
        <f t="shared" si="1"/>
        <v>4.6541666666666668</v>
      </c>
    </row>
    <row r="34" spans="1:15" x14ac:dyDescent="0.25">
      <c r="A34" s="4">
        <v>9</v>
      </c>
      <c r="B34" s="5" t="s">
        <v>49</v>
      </c>
      <c r="C34" s="4">
        <v>3.96</v>
      </c>
      <c r="D34" s="4">
        <v>4.47</v>
      </c>
      <c r="E34" s="4">
        <v>4.4800000000000004</v>
      </c>
      <c r="F34" s="4">
        <v>4.3</v>
      </c>
      <c r="G34" s="4">
        <v>4.43</v>
      </c>
      <c r="H34" s="4">
        <v>4.13</v>
      </c>
      <c r="I34" s="4">
        <v>4.09</v>
      </c>
      <c r="J34" s="4">
        <v>4.4400000000000004</v>
      </c>
      <c r="K34" s="4">
        <v>4.78</v>
      </c>
      <c r="L34" s="4">
        <v>4.67</v>
      </c>
      <c r="M34" s="4">
        <v>4.4000000000000004</v>
      </c>
      <c r="N34" s="4">
        <v>4.5599999999999996</v>
      </c>
      <c r="O34" s="5">
        <f t="shared" si="1"/>
        <v>4.3925000000000001</v>
      </c>
    </row>
    <row r="35" spans="1:15" x14ac:dyDescent="0.25">
      <c r="A35" s="4">
        <v>10</v>
      </c>
      <c r="B35" s="5" t="s">
        <v>50</v>
      </c>
      <c r="C35" s="4">
        <v>4.5199999999999996</v>
      </c>
      <c r="D35" s="4">
        <v>4.78</v>
      </c>
      <c r="E35" s="4">
        <v>4.7</v>
      </c>
      <c r="F35" s="4">
        <v>4.7</v>
      </c>
      <c r="G35" s="4">
        <v>4.8</v>
      </c>
      <c r="H35" s="4">
        <v>4.75</v>
      </c>
      <c r="I35" s="4">
        <v>4.57</v>
      </c>
      <c r="J35" s="4">
        <v>4.53</v>
      </c>
      <c r="K35" s="4">
        <v>4.83</v>
      </c>
      <c r="L35" s="4">
        <v>4.75</v>
      </c>
      <c r="M35" s="4">
        <v>4.67</v>
      </c>
      <c r="N35" s="4">
        <v>4.75</v>
      </c>
      <c r="O35" s="5">
        <f>SUM(C35:N35)/12</f>
        <v>4.6958333333333337</v>
      </c>
    </row>
    <row r="36" spans="1:15" x14ac:dyDescent="0.25">
      <c r="A36" s="4">
        <v>11</v>
      </c>
      <c r="B36" s="5" t="s">
        <v>51</v>
      </c>
      <c r="C36" s="4">
        <v>4.4400000000000004</v>
      </c>
      <c r="D36" s="4">
        <v>4.78</v>
      </c>
      <c r="E36" s="4">
        <v>4.53</v>
      </c>
      <c r="F36" s="4">
        <v>4.7</v>
      </c>
      <c r="G36" s="4">
        <v>4.47</v>
      </c>
      <c r="H36" s="4">
        <v>4.58</v>
      </c>
      <c r="I36" s="4">
        <v>4.49</v>
      </c>
      <c r="J36" s="4">
        <v>4.47</v>
      </c>
      <c r="K36" s="4">
        <v>4.72</v>
      </c>
      <c r="L36" s="4">
        <v>4.58</v>
      </c>
      <c r="M36" s="4">
        <v>4.53</v>
      </c>
      <c r="N36" s="4">
        <v>4.63</v>
      </c>
      <c r="O36" s="5">
        <f t="shared" si="1"/>
        <v>4.5766666666666671</v>
      </c>
    </row>
    <row r="37" spans="1:15" x14ac:dyDescent="0.25">
      <c r="A37" s="4">
        <v>12</v>
      </c>
      <c r="B37" s="5" t="s">
        <v>52</v>
      </c>
      <c r="C37" s="4">
        <v>4</v>
      </c>
      <c r="D37" s="4">
        <v>4.71</v>
      </c>
      <c r="E37" s="4">
        <v>4.7699999999999996</v>
      </c>
      <c r="F37" s="4">
        <v>4.6500000000000004</v>
      </c>
      <c r="G37" s="4">
        <v>4.4000000000000004</v>
      </c>
      <c r="H37" s="4">
        <v>4.33</v>
      </c>
      <c r="I37" s="4">
        <v>4.3099999999999996</v>
      </c>
      <c r="J37" s="4">
        <v>4.41</v>
      </c>
      <c r="K37" s="4">
        <v>4.78</v>
      </c>
      <c r="L37" s="4">
        <v>4.58</v>
      </c>
      <c r="M37" s="4">
        <v>4.5</v>
      </c>
      <c r="N37" s="4">
        <v>4.63</v>
      </c>
      <c r="O37" s="5">
        <f t="shared" si="1"/>
        <v>4.5058333333333334</v>
      </c>
    </row>
    <row r="40" spans="1:15" x14ac:dyDescent="0.25">
      <c r="A40" s="2" t="s">
        <v>28</v>
      </c>
      <c r="B40" s="15" t="s">
        <v>22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2" spans="1:15" ht="15.75" customHeight="1" x14ac:dyDescent="0.25">
      <c r="A42" s="14" t="s">
        <v>0</v>
      </c>
      <c r="B42" s="14" t="s">
        <v>1</v>
      </c>
      <c r="C42" s="20" t="s">
        <v>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  <c r="O42" s="23" t="s">
        <v>32</v>
      </c>
    </row>
    <row r="43" spans="1:15" x14ac:dyDescent="0.25">
      <c r="A43" s="14"/>
      <c r="B43" s="14"/>
      <c r="C43" s="11">
        <v>1</v>
      </c>
      <c r="D43" s="11">
        <v>2</v>
      </c>
      <c r="E43" s="11">
        <v>3</v>
      </c>
      <c r="F43" s="11">
        <v>4</v>
      </c>
      <c r="G43" s="11">
        <v>5</v>
      </c>
      <c r="H43" s="11">
        <v>6</v>
      </c>
      <c r="I43" s="11">
        <v>7</v>
      </c>
      <c r="J43" s="11">
        <v>8</v>
      </c>
      <c r="K43" s="11">
        <v>9</v>
      </c>
      <c r="L43" s="11">
        <v>10</v>
      </c>
      <c r="M43" s="11">
        <v>11</v>
      </c>
      <c r="N43" s="11">
        <v>12</v>
      </c>
      <c r="O43" s="24"/>
    </row>
    <row r="44" spans="1:15" x14ac:dyDescent="0.25">
      <c r="A44" s="4">
        <v>1</v>
      </c>
      <c r="B44" s="5" t="s">
        <v>41</v>
      </c>
      <c r="C44" s="4">
        <v>4.8099999999999996</v>
      </c>
      <c r="D44" s="4">
        <v>4.9400000000000004</v>
      </c>
      <c r="E44" s="4">
        <v>4.88</v>
      </c>
      <c r="F44" s="4">
        <v>4.8499999999999996</v>
      </c>
      <c r="G44" s="4">
        <v>4.7699999999999996</v>
      </c>
      <c r="H44" s="4">
        <v>4.75</v>
      </c>
      <c r="I44" s="4">
        <v>4.74</v>
      </c>
      <c r="J44" s="4">
        <v>4.53</v>
      </c>
      <c r="K44" s="4">
        <v>4.9400000000000004</v>
      </c>
      <c r="L44" s="4">
        <v>4.83</v>
      </c>
      <c r="M44" s="4">
        <v>4.57</v>
      </c>
      <c r="N44" s="4">
        <v>4.63</v>
      </c>
      <c r="O44" s="5">
        <f>SUM(C44:N44)/12</f>
        <v>4.7699999999999996</v>
      </c>
    </row>
    <row r="45" spans="1:15" x14ac:dyDescent="0.25">
      <c r="A45" s="4">
        <v>2</v>
      </c>
      <c r="B45" s="5" t="s">
        <v>42</v>
      </c>
      <c r="C45" s="4">
        <v>4.26</v>
      </c>
      <c r="D45" s="4">
        <v>4.72</v>
      </c>
      <c r="E45" s="4">
        <v>4.68</v>
      </c>
      <c r="F45" s="4">
        <v>4.7</v>
      </c>
      <c r="G45" s="4">
        <v>4.7699999999999996</v>
      </c>
      <c r="H45" s="4">
        <v>4.71</v>
      </c>
      <c r="I45" s="4">
        <v>4.71</v>
      </c>
      <c r="J45" s="4">
        <v>4.5599999999999996</v>
      </c>
      <c r="K45" s="4">
        <v>4.8899999999999997</v>
      </c>
      <c r="L45" s="4">
        <v>4.75</v>
      </c>
      <c r="M45" s="4">
        <v>4.67</v>
      </c>
      <c r="N45" s="4">
        <v>4.8099999999999996</v>
      </c>
      <c r="O45" s="5">
        <f t="shared" ref="O45:O55" si="2">SUM(C45:N45)/12</f>
        <v>4.685833333333334</v>
      </c>
    </row>
    <row r="46" spans="1:15" x14ac:dyDescent="0.25">
      <c r="A46" s="4">
        <v>3</v>
      </c>
      <c r="B46" s="5" t="s">
        <v>43</v>
      </c>
      <c r="C46" s="4">
        <v>4.04</v>
      </c>
      <c r="D46" s="4">
        <v>4.5</v>
      </c>
      <c r="E46" s="4">
        <v>4.54</v>
      </c>
      <c r="F46" s="4">
        <v>4.4000000000000004</v>
      </c>
      <c r="G46" s="4">
        <v>4.54</v>
      </c>
      <c r="H46" s="4">
        <v>4.38</v>
      </c>
      <c r="I46" s="6">
        <v>4.43</v>
      </c>
      <c r="J46" s="4">
        <v>4.28</v>
      </c>
      <c r="K46" s="6">
        <v>4.8899999999999997</v>
      </c>
      <c r="L46" s="4">
        <v>4.58</v>
      </c>
      <c r="M46" s="4">
        <v>4.3</v>
      </c>
      <c r="N46" s="4">
        <v>4.4400000000000004</v>
      </c>
      <c r="O46" s="5">
        <f t="shared" si="2"/>
        <v>4.4433333333333325</v>
      </c>
    </row>
    <row r="47" spans="1:15" x14ac:dyDescent="0.25">
      <c r="A47" s="4">
        <v>4</v>
      </c>
      <c r="B47" s="5" t="s">
        <v>44</v>
      </c>
      <c r="C47" s="4">
        <v>4.7</v>
      </c>
      <c r="D47" s="4">
        <v>4.78</v>
      </c>
      <c r="E47" s="4">
        <v>4.8499999999999996</v>
      </c>
      <c r="F47" s="4">
        <v>4.45</v>
      </c>
      <c r="G47" s="4">
        <v>4.7699999999999996</v>
      </c>
      <c r="H47" s="4">
        <v>4.63</v>
      </c>
      <c r="I47" s="4">
        <v>4.71</v>
      </c>
      <c r="J47" s="4">
        <v>4.47</v>
      </c>
      <c r="K47" s="4">
        <v>4.9400000000000004</v>
      </c>
      <c r="L47" s="4">
        <v>4.67</v>
      </c>
      <c r="M47" s="4">
        <v>4.53</v>
      </c>
      <c r="N47" s="4">
        <v>4.6900000000000004</v>
      </c>
      <c r="O47" s="5">
        <f t="shared" si="2"/>
        <v>4.6825000000000001</v>
      </c>
    </row>
    <row r="48" spans="1:15" x14ac:dyDescent="0.25">
      <c r="A48" s="4">
        <v>5</v>
      </c>
      <c r="B48" s="5" t="s">
        <v>45</v>
      </c>
      <c r="C48" s="4">
        <v>4.22</v>
      </c>
      <c r="D48" s="4">
        <v>4.72</v>
      </c>
      <c r="E48" s="4">
        <v>4.68</v>
      </c>
      <c r="F48" s="4">
        <v>4.6500000000000004</v>
      </c>
      <c r="G48" s="4">
        <v>4.63</v>
      </c>
      <c r="H48" s="4">
        <v>4.46</v>
      </c>
      <c r="I48" s="4">
        <v>4.5999999999999996</v>
      </c>
      <c r="J48" s="4">
        <v>4.28</v>
      </c>
      <c r="K48" s="4">
        <v>4.72</v>
      </c>
      <c r="L48" s="4">
        <v>4.67</v>
      </c>
      <c r="M48" s="4">
        <v>4.5999999999999996</v>
      </c>
      <c r="N48" s="4">
        <v>4.63</v>
      </c>
      <c r="O48" s="5">
        <f t="shared" si="2"/>
        <v>4.5716666666666672</v>
      </c>
    </row>
    <row r="49" spans="1:17" x14ac:dyDescent="0.25">
      <c r="A49" s="4">
        <v>6</v>
      </c>
      <c r="B49" s="5" t="s">
        <v>46</v>
      </c>
      <c r="C49" s="4">
        <v>4.4400000000000004</v>
      </c>
      <c r="D49" s="4">
        <v>4.72</v>
      </c>
      <c r="E49" s="4">
        <v>4.7</v>
      </c>
      <c r="F49" s="4">
        <v>4.5999999999999996</v>
      </c>
      <c r="G49" s="4">
        <v>4.54</v>
      </c>
      <c r="H49" s="4">
        <v>4.42</v>
      </c>
      <c r="I49" s="4">
        <v>4.45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5">
        <f t="shared" si="2"/>
        <v>2.6558333333333333</v>
      </c>
    </row>
    <row r="50" spans="1:17" x14ac:dyDescent="0.25">
      <c r="A50" s="4">
        <v>7</v>
      </c>
      <c r="B50" s="5" t="s">
        <v>47</v>
      </c>
      <c r="C50" s="4">
        <v>4.28</v>
      </c>
      <c r="D50" s="4">
        <v>4.78</v>
      </c>
      <c r="E50" s="4">
        <v>4.78</v>
      </c>
      <c r="F50" s="4">
        <v>4.75</v>
      </c>
      <c r="G50" s="4">
        <v>4.63</v>
      </c>
      <c r="H50" s="4">
        <v>4.58</v>
      </c>
      <c r="I50" s="4">
        <v>4.74</v>
      </c>
      <c r="J50" s="4">
        <v>4.3099999999999996</v>
      </c>
      <c r="K50" s="4">
        <v>4.8899999999999997</v>
      </c>
      <c r="L50" s="4">
        <v>4.75</v>
      </c>
      <c r="M50" s="4">
        <v>4.5999999999999996</v>
      </c>
      <c r="N50" s="4">
        <v>4.6900000000000004</v>
      </c>
      <c r="O50" s="5">
        <f t="shared" si="2"/>
        <v>4.6483333333333334</v>
      </c>
    </row>
    <row r="51" spans="1:17" x14ac:dyDescent="0.25">
      <c r="A51" s="4">
        <v>8</v>
      </c>
      <c r="B51" s="5" t="s">
        <v>48</v>
      </c>
      <c r="C51" s="4">
        <v>4.58</v>
      </c>
      <c r="D51" s="4">
        <v>4.83</v>
      </c>
      <c r="E51" s="4">
        <v>4.83</v>
      </c>
      <c r="F51" s="4">
        <v>4.75</v>
      </c>
      <c r="G51" s="4">
        <v>4.8</v>
      </c>
      <c r="H51" s="4">
        <v>4.63</v>
      </c>
      <c r="I51" s="4">
        <v>4.66</v>
      </c>
      <c r="J51" s="4">
        <v>4.47</v>
      </c>
      <c r="K51" s="4">
        <v>4.9400000000000004</v>
      </c>
      <c r="L51" s="4">
        <v>4.75</v>
      </c>
      <c r="M51" s="4">
        <v>4.5999999999999996</v>
      </c>
      <c r="N51" s="4">
        <v>4.8099999999999996</v>
      </c>
      <c r="O51" s="5">
        <f t="shared" si="2"/>
        <v>4.7208333333333332</v>
      </c>
    </row>
    <row r="52" spans="1:17" x14ac:dyDescent="0.25">
      <c r="A52" s="4">
        <v>9</v>
      </c>
      <c r="B52" s="5" t="s">
        <v>49</v>
      </c>
      <c r="C52" s="4">
        <v>4.12</v>
      </c>
      <c r="D52" s="4">
        <v>4.53</v>
      </c>
      <c r="E52" s="4">
        <v>4.6500000000000004</v>
      </c>
      <c r="F52" s="4">
        <v>4.4000000000000004</v>
      </c>
      <c r="G52" s="4">
        <v>4.46</v>
      </c>
      <c r="H52" s="4">
        <v>4.25</v>
      </c>
      <c r="I52" s="4">
        <v>4.34</v>
      </c>
      <c r="J52" s="4">
        <v>4.41</v>
      </c>
      <c r="K52" s="4">
        <v>4.8899999999999997</v>
      </c>
      <c r="L52" s="4">
        <v>4.67</v>
      </c>
      <c r="M52" s="4">
        <v>4.37</v>
      </c>
      <c r="N52" s="4">
        <v>4.5</v>
      </c>
      <c r="O52" s="5">
        <f t="shared" si="2"/>
        <v>4.4658333333333333</v>
      </c>
    </row>
    <row r="53" spans="1:17" x14ac:dyDescent="0.25">
      <c r="A53" s="4">
        <v>10</v>
      </c>
      <c r="B53" s="5" t="s">
        <v>50</v>
      </c>
      <c r="C53" s="4">
        <v>4.5599999999999996</v>
      </c>
      <c r="D53" s="4">
        <v>4.8899999999999997</v>
      </c>
      <c r="E53" s="4">
        <v>4.8</v>
      </c>
      <c r="F53" s="4">
        <v>4.75</v>
      </c>
      <c r="G53" s="4">
        <v>4.8</v>
      </c>
      <c r="H53" s="4">
        <v>4.75</v>
      </c>
      <c r="I53" s="4">
        <v>4.74</v>
      </c>
      <c r="J53" s="4">
        <v>4.53</v>
      </c>
      <c r="K53" s="4">
        <v>4.8899999999999997</v>
      </c>
      <c r="L53" s="4">
        <v>4.67</v>
      </c>
      <c r="M53" s="4">
        <v>4.7300000000000004</v>
      </c>
      <c r="N53" s="4">
        <v>4.6900000000000004</v>
      </c>
      <c r="O53" s="5">
        <f t="shared" si="2"/>
        <v>4.7333333333333334</v>
      </c>
    </row>
    <row r="54" spans="1:17" x14ac:dyDescent="0.25">
      <c r="A54" s="4">
        <v>11</v>
      </c>
      <c r="B54" s="5" t="s">
        <v>51</v>
      </c>
      <c r="C54" s="4">
        <v>4.37</v>
      </c>
      <c r="D54" s="4">
        <v>4.6100000000000003</v>
      </c>
      <c r="E54" s="4">
        <v>4.68</v>
      </c>
      <c r="F54" s="4">
        <v>4.7</v>
      </c>
      <c r="G54" s="4">
        <v>4.74</v>
      </c>
      <c r="H54" s="4">
        <v>4.5</v>
      </c>
      <c r="I54" s="4">
        <v>4.5999999999999996</v>
      </c>
      <c r="J54" s="4">
        <v>4.3099999999999996</v>
      </c>
      <c r="K54" s="4">
        <v>4.8899999999999997</v>
      </c>
      <c r="L54" s="4">
        <v>4.67</v>
      </c>
      <c r="M54" s="4">
        <v>4.57</v>
      </c>
      <c r="N54" s="4">
        <v>4.5599999999999996</v>
      </c>
      <c r="O54" s="5">
        <f t="shared" si="2"/>
        <v>4.6000000000000005</v>
      </c>
    </row>
    <row r="55" spans="1:17" x14ac:dyDescent="0.25">
      <c r="A55" s="4">
        <v>12</v>
      </c>
      <c r="B55" s="5" t="s">
        <v>52</v>
      </c>
      <c r="C55" s="4">
        <v>4.08</v>
      </c>
      <c r="D55" s="4">
        <v>4.7300000000000004</v>
      </c>
      <c r="E55" s="4">
        <v>4.79</v>
      </c>
      <c r="F55" s="4">
        <v>4.8</v>
      </c>
      <c r="G55" s="4">
        <v>4.57</v>
      </c>
      <c r="H55" s="4">
        <v>4.42</v>
      </c>
      <c r="I55" s="4">
        <v>4.57</v>
      </c>
      <c r="J55" s="4">
        <v>4.41</v>
      </c>
      <c r="K55" s="4">
        <v>4.8899999999999997</v>
      </c>
      <c r="L55" s="4">
        <v>4.67</v>
      </c>
      <c r="M55" s="4">
        <v>4.57</v>
      </c>
      <c r="N55" s="4">
        <v>4.63</v>
      </c>
      <c r="O55" s="5">
        <f t="shared" si="2"/>
        <v>4.5941666666666672</v>
      </c>
    </row>
    <row r="56" spans="1:17" x14ac:dyDescent="0.25">
      <c r="Q56" s="7"/>
    </row>
    <row r="58" spans="1:17" ht="15.75" customHeight="1" x14ac:dyDescent="0.25">
      <c r="A58" s="2" t="s">
        <v>29</v>
      </c>
      <c r="B58" s="17" t="s">
        <v>23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60" spans="1:17" ht="15.75" customHeight="1" x14ac:dyDescent="0.25">
      <c r="A60" s="14" t="s">
        <v>0</v>
      </c>
      <c r="B60" s="14" t="s">
        <v>1</v>
      </c>
      <c r="C60" s="20" t="s">
        <v>2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2"/>
      <c r="O60" s="23" t="s">
        <v>32</v>
      </c>
    </row>
    <row r="61" spans="1:17" x14ac:dyDescent="0.25">
      <c r="A61" s="14"/>
      <c r="B61" s="14"/>
      <c r="C61" s="11">
        <v>1</v>
      </c>
      <c r="D61" s="11">
        <v>2</v>
      </c>
      <c r="E61" s="11">
        <v>3</v>
      </c>
      <c r="F61" s="11">
        <v>4</v>
      </c>
      <c r="G61" s="11">
        <v>5</v>
      </c>
      <c r="H61" s="11">
        <v>6</v>
      </c>
      <c r="I61" s="11">
        <v>7</v>
      </c>
      <c r="J61" s="11">
        <v>8</v>
      </c>
      <c r="K61" s="11">
        <v>9</v>
      </c>
      <c r="L61" s="11">
        <v>10</v>
      </c>
      <c r="M61" s="11">
        <v>11</v>
      </c>
      <c r="N61" s="11">
        <v>12</v>
      </c>
      <c r="O61" s="24"/>
    </row>
    <row r="62" spans="1:17" x14ac:dyDescent="0.25">
      <c r="A62" s="4">
        <v>1</v>
      </c>
      <c r="B62" s="5" t="s">
        <v>41</v>
      </c>
      <c r="C62" s="4">
        <v>4.7300000000000004</v>
      </c>
      <c r="D62" s="4">
        <v>4.8899999999999997</v>
      </c>
      <c r="E62" s="4">
        <v>4.8</v>
      </c>
      <c r="F62" s="4">
        <v>4.8499999999999996</v>
      </c>
      <c r="G62" s="4">
        <v>4.8600000000000003</v>
      </c>
      <c r="H62" s="4">
        <v>4.79</v>
      </c>
      <c r="I62" s="4">
        <v>4.68</v>
      </c>
      <c r="J62" s="4">
        <v>4.59</v>
      </c>
      <c r="K62" s="4">
        <v>4.9400000000000004</v>
      </c>
      <c r="L62" s="4">
        <v>4.83</v>
      </c>
      <c r="M62" s="4">
        <v>4.47</v>
      </c>
      <c r="N62" s="4">
        <v>4.75</v>
      </c>
      <c r="O62" s="5">
        <f>SUM(C62:N62)/12</f>
        <v>4.7649999999999997</v>
      </c>
    </row>
    <row r="63" spans="1:17" x14ac:dyDescent="0.25">
      <c r="A63" s="4">
        <v>2</v>
      </c>
      <c r="B63" s="5" t="s">
        <v>42</v>
      </c>
      <c r="C63" s="4">
        <v>4.3</v>
      </c>
      <c r="D63" s="4">
        <v>4.78</v>
      </c>
      <c r="E63" s="4">
        <v>4.78</v>
      </c>
      <c r="F63" s="4">
        <v>4.7</v>
      </c>
      <c r="G63" s="4">
        <v>4.8</v>
      </c>
      <c r="H63" s="4">
        <v>4.83</v>
      </c>
      <c r="I63" s="4">
        <v>4.66</v>
      </c>
      <c r="J63" s="4">
        <v>4.47</v>
      </c>
      <c r="K63" s="4">
        <v>5</v>
      </c>
      <c r="L63" s="4">
        <v>4.83</v>
      </c>
      <c r="M63" s="4">
        <v>4.5999999999999996</v>
      </c>
      <c r="N63" s="4">
        <v>4.8099999999999996</v>
      </c>
      <c r="O63" s="5">
        <f t="shared" ref="O63:O73" si="3">SUM(C63:N63)/12</f>
        <v>4.7133333333333329</v>
      </c>
    </row>
    <row r="64" spans="1:17" x14ac:dyDescent="0.25">
      <c r="A64" s="4">
        <v>3</v>
      </c>
      <c r="B64" s="5" t="s">
        <v>43</v>
      </c>
      <c r="C64" s="4">
        <v>4</v>
      </c>
      <c r="D64" s="4">
        <v>5</v>
      </c>
      <c r="E64" s="4">
        <v>5</v>
      </c>
      <c r="F64" s="4">
        <v>4</v>
      </c>
      <c r="G64" s="4">
        <v>4.66</v>
      </c>
      <c r="H64" s="4">
        <v>4.58</v>
      </c>
      <c r="I64" s="4">
        <v>4.37</v>
      </c>
      <c r="J64" s="4">
        <v>4</v>
      </c>
      <c r="K64" s="6">
        <v>5</v>
      </c>
      <c r="L64" s="4">
        <v>5</v>
      </c>
      <c r="M64" s="4">
        <v>4.37</v>
      </c>
      <c r="N64" s="4">
        <v>4.4400000000000004</v>
      </c>
      <c r="O64" s="5">
        <f t="shared" si="3"/>
        <v>4.5349999999999993</v>
      </c>
    </row>
    <row r="65" spans="1:15" x14ac:dyDescent="0.25">
      <c r="A65" s="4">
        <v>4</v>
      </c>
      <c r="B65" s="5" t="s">
        <v>44</v>
      </c>
      <c r="C65" s="4">
        <v>4.59</v>
      </c>
      <c r="D65" s="4">
        <v>4.5599999999999996</v>
      </c>
      <c r="E65" s="4">
        <v>4.83</v>
      </c>
      <c r="F65" s="4">
        <v>4.45</v>
      </c>
      <c r="G65" s="4">
        <v>4.8</v>
      </c>
      <c r="H65" s="4">
        <v>4.71</v>
      </c>
      <c r="I65" s="4">
        <v>4.5999999999999996</v>
      </c>
      <c r="J65" s="4">
        <v>4.47</v>
      </c>
      <c r="K65" s="4">
        <v>4.9400000000000004</v>
      </c>
      <c r="L65" s="4">
        <v>4.75</v>
      </c>
      <c r="M65" s="4">
        <v>4.5</v>
      </c>
      <c r="N65" s="4">
        <v>4.75</v>
      </c>
      <c r="O65" s="5">
        <f t="shared" si="3"/>
        <v>4.6624999999999996</v>
      </c>
    </row>
    <row r="66" spans="1:15" x14ac:dyDescent="0.25">
      <c r="A66" s="4">
        <v>5</v>
      </c>
      <c r="B66" s="5" t="s">
        <v>45</v>
      </c>
      <c r="C66" s="4">
        <v>4.1100000000000003</v>
      </c>
      <c r="D66" s="4">
        <v>4.67</v>
      </c>
      <c r="E66" s="4">
        <v>4.6500000000000004</v>
      </c>
      <c r="F66" s="4">
        <v>4.6500000000000004</v>
      </c>
      <c r="G66" s="4">
        <v>4.57</v>
      </c>
      <c r="H66" s="4">
        <v>4.67</v>
      </c>
      <c r="I66" s="4">
        <v>4.43</v>
      </c>
      <c r="J66" s="4">
        <v>4.34</v>
      </c>
      <c r="K66" s="4">
        <v>4.83</v>
      </c>
      <c r="L66" s="4">
        <v>4.58</v>
      </c>
      <c r="M66" s="4">
        <v>4.57</v>
      </c>
      <c r="N66" s="4">
        <v>4.6900000000000004</v>
      </c>
      <c r="O66" s="5">
        <f t="shared" si="3"/>
        <v>4.5633333333333335</v>
      </c>
    </row>
    <row r="67" spans="1:15" x14ac:dyDescent="0.25">
      <c r="A67" s="4">
        <v>6</v>
      </c>
      <c r="B67" s="5" t="s">
        <v>46</v>
      </c>
      <c r="C67" s="4">
        <v>4.41</v>
      </c>
      <c r="D67" s="4">
        <v>4.72</v>
      </c>
      <c r="E67" s="4">
        <v>4.7</v>
      </c>
      <c r="F67" s="4">
        <v>4.5999999999999996</v>
      </c>
      <c r="G67" s="4">
        <v>4.66</v>
      </c>
      <c r="H67" s="4">
        <v>4.58</v>
      </c>
      <c r="I67" s="6">
        <v>4.3099999999999996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5">
        <f t="shared" si="3"/>
        <v>2.665</v>
      </c>
    </row>
    <row r="68" spans="1:15" x14ac:dyDescent="0.25">
      <c r="A68" s="4">
        <v>7</v>
      </c>
      <c r="B68" s="5" t="s">
        <v>47</v>
      </c>
      <c r="C68" s="4">
        <v>4.33</v>
      </c>
      <c r="D68" s="4">
        <v>4.5599999999999996</v>
      </c>
      <c r="E68" s="4">
        <v>4.8</v>
      </c>
      <c r="F68" s="4">
        <v>4.75</v>
      </c>
      <c r="G68" s="4">
        <v>4.71</v>
      </c>
      <c r="H68" s="4">
        <v>4.58</v>
      </c>
      <c r="I68" s="4">
        <v>4.5999999999999996</v>
      </c>
      <c r="J68" s="4">
        <v>4.3099999999999996</v>
      </c>
      <c r="K68" s="4">
        <v>4.8899999999999997</v>
      </c>
      <c r="L68" s="4">
        <v>4.67</v>
      </c>
      <c r="M68" s="4">
        <v>4.63</v>
      </c>
      <c r="N68" s="4">
        <v>4.75</v>
      </c>
      <c r="O68" s="5">
        <f>SUM(C68:N68)/12</f>
        <v>4.6316666666666677</v>
      </c>
    </row>
    <row r="69" spans="1:15" x14ac:dyDescent="0.25">
      <c r="A69" s="4">
        <v>8</v>
      </c>
      <c r="B69" s="5" t="s">
        <v>48</v>
      </c>
      <c r="C69" s="4">
        <v>4.62</v>
      </c>
      <c r="D69" s="4">
        <v>4.78</v>
      </c>
      <c r="E69" s="4">
        <v>4.78</v>
      </c>
      <c r="F69" s="4">
        <v>4.75</v>
      </c>
      <c r="G69" s="4">
        <v>4.83</v>
      </c>
      <c r="H69" s="4">
        <v>4.54</v>
      </c>
      <c r="I69" s="4">
        <v>4.57</v>
      </c>
      <c r="J69" s="4">
        <v>4.4400000000000004</v>
      </c>
      <c r="K69" s="4">
        <v>4.83</v>
      </c>
      <c r="L69" s="4">
        <v>4.75</v>
      </c>
      <c r="M69" s="4">
        <v>4.63</v>
      </c>
      <c r="N69" s="4">
        <v>4.8099999999999996</v>
      </c>
      <c r="O69" s="5">
        <f t="shared" si="3"/>
        <v>4.6941666666666668</v>
      </c>
    </row>
    <row r="70" spans="1:15" x14ac:dyDescent="0.25">
      <c r="A70" s="4">
        <v>9</v>
      </c>
      <c r="B70" s="5" t="s">
        <v>49</v>
      </c>
      <c r="C70" s="4">
        <v>4.08</v>
      </c>
      <c r="D70" s="4">
        <v>4.53</v>
      </c>
      <c r="E70" s="4">
        <v>4.68</v>
      </c>
      <c r="F70" s="4">
        <v>4.4000000000000004</v>
      </c>
      <c r="G70" s="4">
        <v>4.49</v>
      </c>
      <c r="H70" s="4">
        <v>4.29</v>
      </c>
      <c r="I70" s="4">
        <v>4.17</v>
      </c>
      <c r="J70" s="4">
        <v>4.41</v>
      </c>
      <c r="K70" s="4">
        <v>4.78</v>
      </c>
      <c r="L70" s="4">
        <v>4.75</v>
      </c>
      <c r="M70" s="4">
        <v>4.47</v>
      </c>
      <c r="N70" s="4">
        <v>4.5599999999999996</v>
      </c>
      <c r="O70" s="5">
        <f t="shared" si="3"/>
        <v>4.4675000000000002</v>
      </c>
    </row>
    <row r="71" spans="1:15" x14ac:dyDescent="0.25">
      <c r="A71" s="4">
        <v>10</v>
      </c>
      <c r="B71" s="5" t="s">
        <v>50</v>
      </c>
      <c r="C71" s="4">
        <v>4.5599999999999996</v>
      </c>
      <c r="D71" s="4">
        <v>4.72</v>
      </c>
      <c r="E71" s="4">
        <v>4.83</v>
      </c>
      <c r="F71" s="4">
        <v>4.75</v>
      </c>
      <c r="G71" s="4">
        <v>4.8</v>
      </c>
      <c r="H71" s="4">
        <v>4.79</v>
      </c>
      <c r="I71" s="4">
        <v>4.63</v>
      </c>
      <c r="J71" s="4">
        <v>4.53</v>
      </c>
      <c r="K71" s="4">
        <v>4.8899999999999997</v>
      </c>
      <c r="L71" s="4">
        <v>4.75</v>
      </c>
      <c r="M71" s="4">
        <v>4.7</v>
      </c>
      <c r="N71" s="4">
        <v>4.75</v>
      </c>
      <c r="O71" s="5">
        <f t="shared" si="3"/>
        <v>4.7250000000000005</v>
      </c>
    </row>
    <row r="72" spans="1:15" x14ac:dyDescent="0.25">
      <c r="A72" s="4">
        <v>11</v>
      </c>
      <c r="B72" s="5" t="s">
        <v>51</v>
      </c>
      <c r="C72" s="4">
        <v>4</v>
      </c>
      <c r="D72" s="4">
        <v>5</v>
      </c>
      <c r="E72" s="4">
        <v>5</v>
      </c>
      <c r="F72" s="4">
        <v>5</v>
      </c>
      <c r="G72" s="4">
        <v>4.74</v>
      </c>
      <c r="H72" s="4">
        <v>4.63</v>
      </c>
      <c r="I72" s="4">
        <v>4.63</v>
      </c>
      <c r="J72" s="4">
        <v>4</v>
      </c>
      <c r="K72" s="4">
        <v>5</v>
      </c>
      <c r="L72" s="4">
        <v>5</v>
      </c>
      <c r="M72" s="4">
        <v>4.5999999999999996</v>
      </c>
      <c r="N72" s="4">
        <v>4.63</v>
      </c>
      <c r="O72" s="5">
        <f t="shared" si="3"/>
        <v>4.685833333333334</v>
      </c>
    </row>
    <row r="73" spans="1:15" x14ac:dyDescent="0.25">
      <c r="A73" s="4">
        <v>12</v>
      </c>
      <c r="B73" s="5" t="s">
        <v>52</v>
      </c>
      <c r="C73" s="4">
        <v>4.17</v>
      </c>
      <c r="D73" s="4">
        <v>4.7300000000000004</v>
      </c>
      <c r="E73" s="4">
        <v>4.79</v>
      </c>
      <c r="F73" s="4">
        <v>4.75</v>
      </c>
      <c r="G73" s="4">
        <v>4.71</v>
      </c>
      <c r="H73" s="4">
        <v>4.5</v>
      </c>
      <c r="I73" s="4">
        <v>4.4000000000000004</v>
      </c>
      <c r="J73" s="4">
        <v>4.47</v>
      </c>
      <c r="K73" s="4">
        <v>4.9400000000000004</v>
      </c>
      <c r="L73" s="4">
        <v>4.58</v>
      </c>
      <c r="M73" s="4">
        <v>4.5999999999999996</v>
      </c>
      <c r="N73" s="4">
        <v>4.6900000000000004</v>
      </c>
      <c r="O73" s="5">
        <f t="shared" si="3"/>
        <v>4.6108333333333329</v>
      </c>
    </row>
    <row r="76" spans="1:15" x14ac:dyDescent="0.25">
      <c r="A76" s="2" t="s">
        <v>30</v>
      </c>
      <c r="B76" s="17" t="s">
        <v>24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8" spans="1:15" x14ac:dyDescent="0.25">
      <c r="A78" s="14" t="s">
        <v>0</v>
      </c>
      <c r="B78" s="14" t="s">
        <v>1</v>
      </c>
      <c r="C78" s="20" t="s">
        <v>2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2"/>
      <c r="O78" s="23" t="s">
        <v>32</v>
      </c>
    </row>
    <row r="79" spans="1:15" x14ac:dyDescent="0.25">
      <c r="A79" s="14"/>
      <c r="B79" s="14"/>
      <c r="C79" s="11">
        <v>1</v>
      </c>
      <c r="D79" s="11">
        <v>2</v>
      </c>
      <c r="E79" s="11">
        <v>3</v>
      </c>
      <c r="F79" s="11">
        <v>4</v>
      </c>
      <c r="G79" s="11">
        <v>5</v>
      </c>
      <c r="H79" s="11">
        <v>6</v>
      </c>
      <c r="I79" s="11">
        <v>7</v>
      </c>
      <c r="J79" s="11">
        <v>8</v>
      </c>
      <c r="K79" s="11">
        <v>9</v>
      </c>
      <c r="L79" s="11">
        <v>10</v>
      </c>
      <c r="M79" s="11">
        <v>11</v>
      </c>
      <c r="N79" s="11">
        <v>12</v>
      </c>
      <c r="O79" s="24"/>
    </row>
    <row r="80" spans="1:15" x14ac:dyDescent="0.25">
      <c r="A80" s="4">
        <v>1</v>
      </c>
      <c r="B80" s="5" t="s">
        <v>41</v>
      </c>
      <c r="C80" s="4">
        <v>4.3099999999999996</v>
      </c>
      <c r="D80" s="4">
        <v>4.5</v>
      </c>
      <c r="E80" s="4">
        <v>4.33</v>
      </c>
      <c r="F80" s="4" t="s">
        <v>54</v>
      </c>
      <c r="G80" s="4">
        <v>4.3099999999999996</v>
      </c>
      <c r="H80" s="4">
        <v>4.29</v>
      </c>
      <c r="I80" s="4">
        <v>4.54</v>
      </c>
      <c r="J80" s="4">
        <v>4.25</v>
      </c>
      <c r="K80" s="4">
        <v>4.72</v>
      </c>
      <c r="L80" s="4">
        <v>4.58</v>
      </c>
      <c r="M80" s="4">
        <v>3.9</v>
      </c>
      <c r="N80" s="4">
        <v>4.13</v>
      </c>
      <c r="O80" s="5">
        <f>SUM(C80:N80)/12</f>
        <v>3.9883333333333333</v>
      </c>
    </row>
    <row r="81" spans="1:15" x14ac:dyDescent="0.25">
      <c r="A81" s="4">
        <v>2</v>
      </c>
      <c r="B81" s="5" t="s">
        <v>42</v>
      </c>
      <c r="C81" s="4">
        <v>4</v>
      </c>
      <c r="D81" s="4">
        <v>4.5999999999999996</v>
      </c>
      <c r="E81" s="4">
        <v>4.3</v>
      </c>
      <c r="F81" s="4">
        <v>4.5999999999999996</v>
      </c>
      <c r="G81" s="4">
        <v>4.5</v>
      </c>
      <c r="H81" s="4">
        <v>4.5</v>
      </c>
      <c r="I81" s="4">
        <v>4.51</v>
      </c>
      <c r="J81" s="4">
        <v>4.3</v>
      </c>
      <c r="K81" s="4">
        <v>4.8</v>
      </c>
      <c r="L81" s="4">
        <v>4.5999999999999996</v>
      </c>
      <c r="M81" s="4">
        <v>4.47</v>
      </c>
      <c r="N81" s="4">
        <v>4.38</v>
      </c>
      <c r="O81" s="5">
        <f t="shared" ref="O81:O83" si="4">SUM(C81:N81)/12</f>
        <v>4.4633333333333329</v>
      </c>
    </row>
    <row r="82" spans="1:15" x14ac:dyDescent="0.25">
      <c r="A82" s="4">
        <v>3</v>
      </c>
      <c r="B82" s="5" t="s">
        <v>43</v>
      </c>
      <c r="C82" s="4">
        <v>3.93</v>
      </c>
      <c r="D82" s="4">
        <v>4.5</v>
      </c>
      <c r="E82" s="4">
        <v>4.33</v>
      </c>
      <c r="F82" s="4">
        <v>4.3499999999999996</v>
      </c>
      <c r="G82" s="4">
        <v>4.43</v>
      </c>
      <c r="H82" s="4">
        <v>4.21</v>
      </c>
      <c r="I82" s="6">
        <v>4.2</v>
      </c>
      <c r="J82" s="4">
        <v>4.22</v>
      </c>
      <c r="K82" s="6">
        <v>4.83</v>
      </c>
      <c r="L82" s="4">
        <v>4.5</v>
      </c>
      <c r="M82" s="4">
        <v>5</v>
      </c>
      <c r="N82" s="4">
        <v>4.1900000000000004</v>
      </c>
      <c r="O82" s="5">
        <f t="shared" si="4"/>
        <v>4.3908333333333331</v>
      </c>
    </row>
    <row r="83" spans="1:15" x14ac:dyDescent="0.25">
      <c r="A83" s="4">
        <v>4</v>
      </c>
      <c r="B83" s="5" t="s">
        <v>44</v>
      </c>
      <c r="C83" s="4">
        <v>4.26</v>
      </c>
      <c r="D83" s="4">
        <v>4.5599999999999996</v>
      </c>
      <c r="E83" s="4">
        <v>4.4800000000000004</v>
      </c>
      <c r="F83" s="4">
        <v>4.3</v>
      </c>
      <c r="G83" s="4">
        <v>4.5999999999999996</v>
      </c>
      <c r="H83" s="4">
        <v>4.25</v>
      </c>
      <c r="I83" s="4">
        <v>4.3099999999999996</v>
      </c>
      <c r="J83" s="4">
        <v>4.34</v>
      </c>
      <c r="K83" s="4">
        <v>4.8899999999999997</v>
      </c>
      <c r="L83" s="4">
        <v>4.42</v>
      </c>
      <c r="M83" s="4">
        <v>4.0999999999999996</v>
      </c>
      <c r="N83" s="4">
        <v>4.25</v>
      </c>
      <c r="O83" s="5">
        <f t="shared" si="4"/>
        <v>4.3966666666666674</v>
      </c>
    </row>
    <row r="84" spans="1:15" x14ac:dyDescent="0.25">
      <c r="A84" s="4">
        <v>5</v>
      </c>
      <c r="B84" s="5" t="s">
        <v>45</v>
      </c>
      <c r="C84" s="4">
        <v>4.07</v>
      </c>
      <c r="D84" s="4">
        <v>4.67</v>
      </c>
      <c r="E84" s="4">
        <v>4.58</v>
      </c>
      <c r="F84" s="4">
        <v>4.5999999999999996</v>
      </c>
      <c r="G84" s="4">
        <v>4.37</v>
      </c>
      <c r="H84" s="4">
        <v>4.38</v>
      </c>
      <c r="I84" s="4">
        <v>4.34</v>
      </c>
      <c r="J84" s="4">
        <v>4.38</v>
      </c>
      <c r="K84" s="4">
        <v>4.67</v>
      </c>
      <c r="L84" s="4">
        <v>4.5</v>
      </c>
      <c r="M84" s="4">
        <v>4.47</v>
      </c>
      <c r="N84" s="4">
        <v>4.5599999999999996</v>
      </c>
      <c r="O84" s="5">
        <f t="shared" ref="O84:O91" si="5">SUM(C84:N84)/12</f>
        <v>4.4658333333333333</v>
      </c>
    </row>
    <row r="85" spans="1:15" x14ac:dyDescent="0.25">
      <c r="A85" s="4">
        <v>6</v>
      </c>
      <c r="B85" s="5" t="s">
        <v>46</v>
      </c>
      <c r="C85" s="4">
        <v>4.4000000000000004</v>
      </c>
      <c r="D85" s="4">
        <v>4.7</v>
      </c>
      <c r="E85" s="4">
        <v>4.7</v>
      </c>
      <c r="F85" s="4">
        <v>4.7</v>
      </c>
      <c r="G85" s="4">
        <v>4.5999999999999996</v>
      </c>
      <c r="H85" s="4">
        <v>4.5</v>
      </c>
      <c r="I85" s="4">
        <v>4.3099999999999996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5">
        <f t="shared" si="5"/>
        <v>2.6591666666666667</v>
      </c>
    </row>
    <row r="86" spans="1:15" x14ac:dyDescent="0.25">
      <c r="A86" s="4">
        <v>7</v>
      </c>
      <c r="B86" s="5" t="s">
        <v>47</v>
      </c>
      <c r="C86" s="4">
        <v>4.12</v>
      </c>
      <c r="D86" s="4">
        <v>4.6100000000000003</v>
      </c>
      <c r="E86" s="4">
        <v>4.75</v>
      </c>
      <c r="F86" s="4">
        <v>4.7</v>
      </c>
      <c r="G86" s="4">
        <v>4.51</v>
      </c>
      <c r="H86" s="4">
        <v>4.5</v>
      </c>
      <c r="I86" s="4">
        <v>4.63</v>
      </c>
      <c r="J86" s="4">
        <v>4.38</v>
      </c>
      <c r="K86" s="4">
        <v>4.83</v>
      </c>
      <c r="L86" s="4">
        <v>4.58</v>
      </c>
      <c r="M86" s="4">
        <v>4.53</v>
      </c>
      <c r="N86" s="4">
        <v>4.75</v>
      </c>
      <c r="O86" s="5">
        <f t="shared" si="5"/>
        <v>4.5741666666666658</v>
      </c>
    </row>
    <row r="87" spans="1:15" ht="15.75" customHeight="1" x14ac:dyDescent="0.25">
      <c r="A87" s="4">
        <v>8</v>
      </c>
      <c r="B87" s="5" t="s">
        <v>48</v>
      </c>
      <c r="C87" s="4">
        <v>4.4400000000000004</v>
      </c>
      <c r="D87" s="4">
        <v>4.78</v>
      </c>
      <c r="E87" s="4">
        <v>4.7</v>
      </c>
      <c r="F87" s="4">
        <v>4.7</v>
      </c>
      <c r="G87" s="4">
        <v>4.6900000000000004</v>
      </c>
      <c r="H87" s="4">
        <v>4.46</v>
      </c>
      <c r="I87" s="4">
        <v>4.54</v>
      </c>
      <c r="J87" s="4">
        <v>4.38</v>
      </c>
      <c r="K87" s="4">
        <v>4.78</v>
      </c>
      <c r="L87" s="4">
        <v>4.67</v>
      </c>
      <c r="M87" s="4">
        <v>4.5</v>
      </c>
      <c r="N87" s="4">
        <v>4.63</v>
      </c>
      <c r="O87" s="5">
        <f t="shared" si="5"/>
        <v>4.6058333333333339</v>
      </c>
    </row>
    <row r="88" spans="1:15" x14ac:dyDescent="0.25">
      <c r="A88" s="4">
        <v>9</v>
      </c>
      <c r="B88" s="5" t="s">
        <v>49</v>
      </c>
      <c r="C88" s="4">
        <v>3.37</v>
      </c>
      <c r="D88" s="4">
        <v>4.41</v>
      </c>
      <c r="E88" s="4">
        <v>4.55</v>
      </c>
      <c r="F88" s="4">
        <v>4.4000000000000004</v>
      </c>
      <c r="G88" s="4">
        <v>4.3099999999999996</v>
      </c>
      <c r="H88" s="4">
        <v>4.17</v>
      </c>
      <c r="I88" s="4">
        <v>4.03</v>
      </c>
      <c r="J88" s="4">
        <v>4.41</v>
      </c>
      <c r="K88" s="4">
        <v>4.67</v>
      </c>
      <c r="L88" s="4">
        <v>4.58</v>
      </c>
      <c r="M88" s="4">
        <v>4.17</v>
      </c>
      <c r="N88" s="4">
        <v>4.25</v>
      </c>
      <c r="O88" s="5">
        <f t="shared" si="5"/>
        <v>4.2766666666666673</v>
      </c>
    </row>
    <row r="89" spans="1:15" x14ac:dyDescent="0.25">
      <c r="A89" s="4">
        <v>10</v>
      </c>
      <c r="B89" s="5" t="s">
        <v>50</v>
      </c>
      <c r="C89" s="4">
        <v>4</v>
      </c>
      <c r="D89" s="4">
        <v>5</v>
      </c>
      <c r="E89" s="4">
        <v>5</v>
      </c>
      <c r="F89" s="4">
        <v>5</v>
      </c>
      <c r="G89" s="4">
        <v>4.74</v>
      </c>
      <c r="H89" s="4">
        <v>4.67</v>
      </c>
      <c r="I89" s="4">
        <v>4.74</v>
      </c>
      <c r="J89" s="4">
        <v>5</v>
      </c>
      <c r="K89" s="4">
        <v>5</v>
      </c>
      <c r="L89" s="4">
        <v>5</v>
      </c>
      <c r="M89" s="4">
        <v>4.67</v>
      </c>
      <c r="N89" s="4">
        <v>4.5599999999999996</v>
      </c>
      <c r="O89" s="5">
        <f t="shared" si="5"/>
        <v>4.7816666666666672</v>
      </c>
    </row>
    <row r="90" spans="1:15" x14ac:dyDescent="0.25">
      <c r="A90" s="4">
        <v>11</v>
      </c>
      <c r="B90" s="5" t="s">
        <v>51</v>
      </c>
      <c r="C90" s="4">
        <v>4.4000000000000004</v>
      </c>
      <c r="D90" s="4">
        <v>4.7</v>
      </c>
      <c r="E90" s="4">
        <v>4.8</v>
      </c>
      <c r="F90" s="4">
        <v>4.8</v>
      </c>
      <c r="G90" s="4">
        <v>4.8</v>
      </c>
      <c r="H90" s="4">
        <v>4.63</v>
      </c>
      <c r="I90" s="4">
        <v>4.63</v>
      </c>
      <c r="J90" s="4">
        <v>4.4000000000000004</v>
      </c>
      <c r="K90" s="4">
        <v>4.7</v>
      </c>
      <c r="L90" s="4">
        <v>4.8</v>
      </c>
      <c r="M90" s="4">
        <v>4.5999999999999996</v>
      </c>
      <c r="N90" s="4">
        <v>4.5</v>
      </c>
      <c r="O90" s="5">
        <f t="shared" si="5"/>
        <v>4.6466666666666674</v>
      </c>
    </row>
    <row r="91" spans="1:15" x14ac:dyDescent="0.25">
      <c r="A91" s="4">
        <v>12</v>
      </c>
      <c r="B91" s="5" t="s">
        <v>52</v>
      </c>
      <c r="C91" s="4">
        <v>3.68</v>
      </c>
      <c r="D91" s="4">
        <v>4.5999999999999996</v>
      </c>
      <c r="E91" s="4">
        <v>4.7699999999999996</v>
      </c>
      <c r="F91" s="4">
        <v>4.8</v>
      </c>
      <c r="G91" s="4">
        <v>4.6900000000000004</v>
      </c>
      <c r="H91" s="4">
        <v>4.29</v>
      </c>
      <c r="I91" s="4">
        <v>4.46</v>
      </c>
      <c r="J91" s="4">
        <v>4.4400000000000004</v>
      </c>
      <c r="K91" s="4">
        <v>4.78</v>
      </c>
      <c r="L91" s="4">
        <v>4.58</v>
      </c>
      <c r="M91" s="4">
        <v>4.57</v>
      </c>
      <c r="N91" s="4">
        <v>4.6900000000000004</v>
      </c>
      <c r="O91" s="5">
        <f t="shared" si="5"/>
        <v>4.5291666666666659</v>
      </c>
    </row>
    <row r="94" spans="1:15" x14ac:dyDescent="0.25">
      <c r="A94" s="2" t="s">
        <v>31</v>
      </c>
      <c r="B94" s="15" t="s">
        <v>25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6" spans="1:15" ht="15.75" customHeight="1" x14ac:dyDescent="0.25">
      <c r="A96" s="14" t="s">
        <v>0</v>
      </c>
      <c r="B96" s="14" t="s">
        <v>1</v>
      </c>
      <c r="C96" s="20" t="s">
        <v>2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2"/>
      <c r="O96" s="23" t="s">
        <v>32</v>
      </c>
    </row>
    <row r="97" spans="1:15" x14ac:dyDescent="0.25">
      <c r="A97" s="14"/>
      <c r="B97" s="14"/>
      <c r="C97" s="11">
        <v>1</v>
      </c>
      <c r="D97" s="11">
        <v>2</v>
      </c>
      <c r="E97" s="11">
        <v>3</v>
      </c>
      <c r="F97" s="11">
        <v>4</v>
      </c>
      <c r="G97" s="11">
        <v>5</v>
      </c>
      <c r="H97" s="11">
        <v>6</v>
      </c>
      <c r="I97" s="11">
        <v>7</v>
      </c>
      <c r="J97" s="11">
        <v>8</v>
      </c>
      <c r="K97" s="11">
        <v>9</v>
      </c>
      <c r="L97" s="11">
        <v>10</v>
      </c>
      <c r="M97" s="11">
        <v>11</v>
      </c>
      <c r="N97" s="11">
        <v>12</v>
      </c>
      <c r="O97" s="24"/>
    </row>
    <row r="98" spans="1:15" x14ac:dyDescent="0.25">
      <c r="A98" s="4">
        <v>1</v>
      </c>
      <c r="B98" s="5" t="s">
        <v>41</v>
      </c>
      <c r="C98" s="4">
        <v>4.8499999999999996</v>
      </c>
      <c r="D98" s="4">
        <v>4.8899999999999997</v>
      </c>
      <c r="E98" s="4">
        <v>4.83</v>
      </c>
      <c r="F98" s="4">
        <v>4.8499999999999996</v>
      </c>
      <c r="G98" s="4">
        <v>4.8600000000000003</v>
      </c>
      <c r="H98" s="4">
        <v>4.79</v>
      </c>
      <c r="I98" s="4">
        <v>4.7699999999999996</v>
      </c>
      <c r="J98" s="4">
        <v>4.53</v>
      </c>
      <c r="K98" s="4">
        <v>4.9400000000000004</v>
      </c>
      <c r="L98" s="4">
        <v>4.83</v>
      </c>
      <c r="M98" s="4">
        <v>4.43</v>
      </c>
      <c r="N98" s="4">
        <v>4.75</v>
      </c>
      <c r="O98" s="5">
        <f>SUM(C98:N98)/12</f>
        <v>4.7766666666666664</v>
      </c>
    </row>
    <row r="99" spans="1:15" x14ac:dyDescent="0.25">
      <c r="A99" s="4">
        <v>2</v>
      </c>
      <c r="B99" s="5" t="s">
        <v>42</v>
      </c>
      <c r="C99" s="4">
        <v>4.4000000000000004</v>
      </c>
      <c r="D99" s="4">
        <v>4.8</v>
      </c>
      <c r="E99" s="4">
        <v>4.7</v>
      </c>
      <c r="F99" s="4">
        <v>4.7</v>
      </c>
      <c r="G99" s="4">
        <v>4.8</v>
      </c>
      <c r="H99" s="4">
        <v>4.8</v>
      </c>
      <c r="I99" s="4">
        <v>4.7699999999999996</v>
      </c>
      <c r="J99" s="4">
        <v>4.5</v>
      </c>
      <c r="K99" s="4">
        <v>4.9000000000000004</v>
      </c>
      <c r="L99" s="4">
        <v>4.8</v>
      </c>
      <c r="M99" s="4">
        <v>4.5999999999999996</v>
      </c>
      <c r="N99" s="4">
        <v>4.8</v>
      </c>
      <c r="O99" s="5">
        <f t="shared" ref="O99:O109" si="6">SUM(C99:N99)/12</f>
        <v>4.7141666666666664</v>
      </c>
    </row>
    <row r="100" spans="1:15" x14ac:dyDescent="0.25">
      <c r="A100" s="4">
        <v>3</v>
      </c>
      <c r="B100" s="5" t="s">
        <v>43</v>
      </c>
      <c r="C100" s="4">
        <v>4.33</v>
      </c>
      <c r="D100" s="4">
        <v>4.6100000000000003</v>
      </c>
      <c r="E100" s="4">
        <v>4.68</v>
      </c>
      <c r="F100" s="4">
        <v>4.4000000000000004</v>
      </c>
      <c r="G100" s="4">
        <v>4.71</v>
      </c>
      <c r="H100" s="4">
        <v>4.5</v>
      </c>
      <c r="I100" s="6">
        <v>4.51</v>
      </c>
      <c r="J100" s="4">
        <v>4.53</v>
      </c>
      <c r="K100" s="6">
        <v>4.8899999999999997</v>
      </c>
      <c r="L100" s="4">
        <v>4.83</v>
      </c>
      <c r="M100" s="4">
        <v>4.33</v>
      </c>
      <c r="N100" s="4">
        <v>4.75</v>
      </c>
      <c r="O100" s="5">
        <f t="shared" si="6"/>
        <v>4.5891666666666664</v>
      </c>
    </row>
    <row r="101" spans="1:15" x14ac:dyDescent="0.25">
      <c r="A101" s="4">
        <v>4</v>
      </c>
      <c r="B101" s="5" t="s">
        <v>44</v>
      </c>
      <c r="C101" s="4">
        <v>4.63</v>
      </c>
      <c r="D101" s="4">
        <v>4.78</v>
      </c>
      <c r="E101" s="4">
        <v>4.8499999999999996</v>
      </c>
      <c r="F101" s="4">
        <v>4.55</v>
      </c>
      <c r="G101" s="4">
        <v>4.8600000000000003</v>
      </c>
      <c r="H101" s="4">
        <v>4.63</v>
      </c>
      <c r="I101" s="4">
        <v>4.71</v>
      </c>
      <c r="J101" s="4">
        <v>4.63</v>
      </c>
      <c r="K101" s="4">
        <v>5</v>
      </c>
      <c r="L101" s="4">
        <v>4.75</v>
      </c>
      <c r="M101" s="4">
        <v>4.5999999999999996</v>
      </c>
      <c r="N101" s="4">
        <v>4.8099999999999996</v>
      </c>
      <c r="O101" s="5">
        <f t="shared" si="6"/>
        <v>4.7333333333333334</v>
      </c>
    </row>
    <row r="102" spans="1:15" x14ac:dyDescent="0.25">
      <c r="A102" s="4">
        <v>5</v>
      </c>
      <c r="B102" s="5" t="s">
        <v>45</v>
      </c>
      <c r="C102" s="4">
        <v>4.37</v>
      </c>
      <c r="D102" s="4">
        <v>4.78</v>
      </c>
      <c r="E102" s="4">
        <v>4.75</v>
      </c>
      <c r="F102" s="4">
        <v>4.7</v>
      </c>
      <c r="G102" s="4">
        <v>4.7699999999999996</v>
      </c>
      <c r="H102" s="4">
        <v>4.67</v>
      </c>
      <c r="I102" s="4">
        <v>4.5999999999999996</v>
      </c>
      <c r="J102" s="4">
        <v>4.53</v>
      </c>
      <c r="K102" s="4">
        <v>4.78</v>
      </c>
      <c r="L102" s="4">
        <v>4.67</v>
      </c>
      <c r="M102" s="4">
        <v>4.5</v>
      </c>
      <c r="N102" s="4">
        <v>4.8099999999999996</v>
      </c>
      <c r="O102" s="5">
        <f t="shared" si="6"/>
        <v>4.6608333333333336</v>
      </c>
    </row>
    <row r="103" spans="1:15" x14ac:dyDescent="0.25">
      <c r="A103" s="4">
        <v>6</v>
      </c>
      <c r="B103" s="5" t="s">
        <v>46</v>
      </c>
      <c r="C103" s="4">
        <v>4.59</v>
      </c>
      <c r="D103" s="4">
        <v>4.78</v>
      </c>
      <c r="E103" s="4">
        <v>4.7300000000000004</v>
      </c>
      <c r="F103" s="4">
        <v>4.7</v>
      </c>
      <c r="G103" s="4">
        <v>4.74</v>
      </c>
      <c r="H103" s="4">
        <v>4.58</v>
      </c>
      <c r="I103" s="4">
        <v>4.55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5">
        <f t="shared" si="6"/>
        <v>2.7224999999999997</v>
      </c>
    </row>
    <row r="104" spans="1:15" x14ac:dyDescent="0.25">
      <c r="A104" s="4">
        <v>7</v>
      </c>
      <c r="B104" s="5" t="s">
        <v>47</v>
      </c>
      <c r="C104" s="4">
        <v>4.33</v>
      </c>
      <c r="D104" s="4">
        <v>4.72</v>
      </c>
      <c r="E104" s="4">
        <v>4.8499999999999996</v>
      </c>
      <c r="F104" s="4">
        <v>4.75</v>
      </c>
      <c r="G104" s="4">
        <v>4.74</v>
      </c>
      <c r="H104" s="4">
        <v>4.67</v>
      </c>
      <c r="I104" s="4">
        <v>4.7699999999999996</v>
      </c>
      <c r="J104" s="4">
        <v>4.5</v>
      </c>
      <c r="K104" s="4">
        <v>4.9400000000000004</v>
      </c>
      <c r="L104" s="4">
        <v>4.75</v>
      </c>
      <c r="M104" s="4">
        <v>4.57</v>
      </c>
      <c r="N104" s="4">
        <v>4.8099999999999996</v>
      </c>
      <c r="O104" s="5">
        <f t="shared" si="6"/>
        <v>4.7</v>
      </c>
    </row>
    <row r="105" spans="1:15" x14ac:dyDescent="0.25">
      <c r="A105" s="4">
        <v>8</v>
      </c>
      <c r="B105" s="5" t="s">
        <v>48</v>
      </c>
      <c r="C105" s="4">
        <v>4.7300000000000004</v>
      </c>
      <c r="D105" s="4">
        <v>4.83</v>
      </c>
      <c r="E105" s="4">
        <v>4.88</v>
      </c>
      <c r="F105" s="4">
        <v>4.75</v>
      </c>
      <c r="G105" s="4">
        <v>4.83</v>
      </c>
      <c r="H105" s="4">
        <v>4.63</v>
      </c>
      <c r="I105" s="4">
        <v>4.66</v>
      </c>
      <c r="J105" s="4">
        <v>4.5</v>
      </c>
      <c r="K105" s="4">
        <v>5</v>
      </c>
      <c r="L105" s="4">
        <v>4.75</v>
      </c>
      <c r="M105" s="6">
        <v>4.63</v>
      </c>
      <c r="N105" s="4">
        <v>4.8099999999999996</v>
      </c>
      <c r="O105" s="5">
        <f t="shared" si="6"/>
        <v>4.7500000000000009</v>
      </c>
    </row>
    <row r="106" spans="1:15" x14ac:dyDescent="0.25">
      <c r="A106" s="4">
        <v>9</v>
      </c>
      <c r="B106" s="5" t="s">
        <v>49</v>
      </c>
      <c r="C106" s="4">
        <v>4.3099999999999996</v>
      </c>
      <c r="D106" s="4">
        <v>4.53</v>
      </c>
      <c r="E106" s="4">
        <v>4.78</v>
      </c>
      <c r="F106" s="4">
        <v>4.75</v>
      </c>
      <c r="G106" s="4">
        <v>4.66</v>
      </c>
      <c r="H106" s="4">
        <v>4.38</v>
      </c>
      <c r="I106" s="4">
        <v>4.4000000000000004</v>
      </c>
      <c r="J106" s="4">
        <v>4.5</v>
      </c>
      <c r="K106" s="4">
        <v>4.83</v>
      </c>
      <c r="L106" s="4">
        <v>4.67</v>
      </c>
      <c r="M106" s="4">
        <v>4.43</v>
      </c>
      <c r="N106" s="4">
        <v>4.75</v>
      </c>
      <c r="O106" s="5">
        <f t="shared" si="6"/>
        <v>4.5825000000000005</v>
      </c>
    </row>
    <row r="107" spans="1:15" x14ac:dyDescent="0.25">
      <c r="A107" s="4">
        <v>10</v>
      </c>
      <c r="B107" s="5" t="s">
        <v>50</v>
      </c>
      <c r="C107" s="4">
        <v>4.59</v>
      </c>
      <c r="D107" s="4">
        <v>4.83</v>
      </c>
      <c r="E107" s="4">
        <v>4.83</v>
      </c>
      <c r="F107" s="4">
        <v>4.75</v>
      </c>
      <c r="G107" s="4">
        <v>4.8600000000000003</v>
      </c>
      <c r="H107" s="4">
        <v>4.75</v>
      </c>
      <c r="I107" s="4">
        <v>4.7699999999999996</v>
      </c>
      <c r="J107" s="4">
        <v>4.63</v>
      </c>
      <c r="K107" s="4">
        <v>4.9400000000000004</v>
      </c>
      <c r="L107" s="4">
        <v>4.75</v>
      </c>
      <c r="M107" s="4">
        <v>4.7</v>
      </c>
      <c r="N107" s="4">
        <v>4.8099999999999996</v>
      </c>
      <c r="O107" s="5">
        <f>SUM(C107:N107)/12</f>
        <v>4.7675000000000001</v>
      </c>
    </row>
    <row r="108" spans="1:15" ht="15" customHeight="1" x14ac:dyDescent="0.25">
      <c r="A108" s="4">
        <v>11</v>
      </c>
      <c r="B108" s="5" t="s">
        <v>51</v>
      </c>
      <c r="C108" s="4">
        <v>4.59</v>
      </c>
      <c r="D108" s="4">
        <v>4.78</v>
      </c>
      <c r="E108" s="4">
        <v>4.78</v>
      </c>
      <c r="F108" s="4">
        <v>4.8</v>
      </c>
      <c r="G108" s="4">
        <v>4.83</v>
      </c>
      <c r="H108" s="4">
        <v>4.71</v>
      </c>
      <c r="I108" s="4">
        <v>4.63</v>
      </c>
      <c r="J108" s="4">
        <v>4.53</v>
      </c>
      <c r="K108" s="4">
        <v>4.8899999999999997</v>
      </c>
      <c r="L108" s="4">
        <v>4.75</v>
      </c>
      <c r="M108" s="4">
        <v>4.63</v>
      </c>
      <c r="N108" s="4">
        <v>4.75</v>
      </c>
      <c r="O108" s="5">
        <f t="shared" si="6"/>
        <v>4.722500000000001</v>
      </c>
    </row>
    <row r="109" spans="1:15" x14ac:dyDescent="0.25">
      <c r="A109" s="4">
        <v>12</v>
      </c>
      <c r="B109" s="5" t="s">
        <v>52</v>
      </c>
      <c r="C109" s="4">
        <v>4.25</v>
      </c>
      <c r="D109" s="4">
        <v>4.6900000000000004</v>
      </c>
      <c r="E109" s="4">
        <v>4.87</v>
      </c>
      <c r="F109" s="4">
        <v>4.8</v>
      </c>
      <c r="G109" s="4">
        <v>4.83</v>
      </c>
      <c r="H109" s="4">
        <v>4.54</v>
      </c>
      <c r="I109" s="4">
        <v>4.57</v>
      </c>
      <c r="J109" s="4">
        <v>4.59</v>
      </c>
      <c r="K109" s="4">
        <v>4.9400000000000004</v>
      </c>
      <c r="L109" s="4">
        <v>4.67</v>
      </c>
      <c r="M109" s="4">
        <v>4.63</v>
      </c>
      <c r="N109" s="4">
        <v>4.8099999999999996</v>
      </c>
      <c r="O109" s="5">
        <f t="shared" si="6"/>
        <v>4.6825000000000001</v>
      </c>
    </row>
  </sheetData>
  <mergeCells count="31">
    <mergeCell ref="O5:O6"/>
    <mergeCell ref="B22:N22"/>
    <mergeCell ref="B40:N40"/>
    <mergeCell ref="A1:N1"/>
    <mergeCell ref="B3:N3"/>
    <mergeCell ref="A5:A6"/>
    <mergeCell ref="B5:B6"/>
    <mergeCell ref="C5:N5"/>
    <mergeCell ref="B42:B43"/>
    <mergeCell ref="C42:N42"/>
    <mergeCell ref="O42:O43"/>
    <mergeCell ref="B58:N58"/>
    <mergeCell ref="A60:A61"/>
    <mergeCell ref="B60:B61"/>
    <mergeCell ref="O60:O61"/>
    <mergeCell ref="C96:N96"/>
    <mergeCell ref="A96:A97"/>
    <mergeCell ref="B96:B97"/>
    <mergeCell ref="O96:O97"/>
    <mergeCell ref="A24:A25"/>
    <mergeCell ref="B24:B25"/>
    <mergeCell ref="C24:N24"/>
    <mergeCell ref="O24:O25"/>
    <mergeCell ref="C60:N60"/>
    <mergeCell ref="A78:A79"/>
    <mergeCell ref="B76:N76"/>
    <mergeCell ref="B94:N94"/>
    <mergeCell ref="B78:B79"/>
    <mergeCell ref="C78:N78"/>
    <mergeCell ref="O78:O79"/>
    <mergeCell ref="A42:A43"/>
  </mergeCells>
  <pageMargins left="0.51181102362204722" right="0.9055118110236221" top="0.55118110236220474" bottom="0.55118110236220474" header="0.31496062992125984" footer="0.31496062992125984"/>
  <pageSetup paperSize="5" scale="92" orientation="landscape" horizontalDpi="0" verticalDpi="0" r:id="rId1"/>
  <rowBreaks count="2" manualBreakCount="2">
    <brk id="38" max="16383" man="1"/>
    <brk id="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L15" sqref="L15"/>
    </sheetView>
  </sheetViews>
  <sheetFormatPr defaultRowHeight="15.75" x14ac:dyDescent="0.25"/>
  <cols>
    <col min="1" max="1" width="5.140625" style="1" customWidth="1"/>
    <col min="2" max="2" width="34.140625" style="1" customWidth="1"/>
    <col min="3" max="3" width="8.7109375" style="6" customWidth="1"/>
    <col min="4" max="14" width="9.140625" style="6"/>
    <col min="15" max="15" width="16" style="1" customWidth="1"/>
    <col min="16" max="16384" width="9.140625" style="1"/>
  </cols>
  <sheetData>
    <row r="1" spans="1:15" ht="18.75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5" ht="20.100000000000001" customHeight="1" x14ac:dyDescent="0.25">
      <c r="A3" s="14" t="s">
        <v>0</v>
      </c>
      <c r="B3" s="14" t="s">
        <v>11</v>
      </c>
      <c r="C3" s="14" t="s">
        <v>12</v>
      </c>
      <c r="D3" s="14"/>
      <c r="E3" s="14"/>
      <c r="F3" s="14"/>
      <c r="G3" s="14"/>
      <c r="H3" s="14"/>
      <c r="I3" s="14"/>
      <c r="J3" s="14"/>
      <c r="K3" s="14"/>
      <c r="L3" s="14"/>
      <c r="M3" s="11"/>
      <c r="N3" s="11"/>
      <c r="O3" s="19" t="s">
        <v>32</v>
      </c>
    </row>
    <row r="4" spans="1:15" ht="20.100000000000001" customHeight="1" x14ac:dyDescent="0.25">
      <c r="A4" s="14"/>
      <c r="B4" s="14"/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4"/>
    </row>
    <row r="5" spans="1:15" ht="20.100000000000001" customHeight="1" x14ac:dyDescent="0.25">
      <c r="A5" s="8">
        <v>1</v>
      </c>
      <c r="B5" s="9" t="s">
        <v>13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25">
      <c r="A6" s="8">
        <v>2</v>
      </c>
      <c r="B6" s="9" t="s">
        <v>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0.100000000000001" customHeight="1" x14ac:dyDescent="0.25">
      <c r="A7" s="8">
        <v>3</v>
      </c>
      <c r="B7" s="9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0.100000000000001" customHeight="1" x14ac:dyDescent="0.25">
      <c r="A8" s="8">
        <v>4</v>
      </c>
      <c r="B8" s="9" t="s">
        <v>16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0.100000000000001" customHeight="1" x14ac:dyDescent="0.25">
      <c r="A9" s="8">
        <v>5</v>
      </c>
      <c r="B9" s="9" t="s">
        <v>17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</sheetData>
  <mergeCells count="5">
    <mergeCell ref="A1:N1"/>
    <mergeCell ref="A3:A4"/>
    <mergeCell ref="B3:B4"/>
    <mergeCell ref="C3:L3"/>
    <mergeCell ref="O3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RADIOLOGI</vt:lpstr>
      <vt:lpstr>R.Rad</vt:lpstr>
      <vt:lpstr>KARDIOLOGI</vt:lpstr>
      <vt:lpstr>R.KAR</vt:lpstr>
      <vt:lpstr>NEUROLOGI</vt:lpstr>
      <vt:lpstr>R.NEU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2018-05-15T03:06:31Z</cp:lastPrinted>
  <dcterms:created xsi:type="dcterms:W3CDTF">2018-03-01T02:28:47Z</dcterms:created>
  <dcterms:modified xsi:type="dcterms:W3CDTF">2018-05-15T03:06:37Z</dcterms:modified>
</cp:coreProperties>
</file>